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tables/table4.xml" ContentType="application/vnd.openxmlformats-officedocument.spreadsheetml.table+xml"/>
  <Override PartName="/xl/slicers/slicer2.xml" ContentType="application/vnd.ms-excel.slicer+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ml.chartshape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showInkAnnotation="0" saveExternalLinkValues="0" codeName="ThisWorkbook" hidePivotFieldList="1"/>
  <mc:AlternateContent xmlns:mc="http://schemas.openxmlformats.org/markup-compatibility/2006">
    <mc:Choice Requires="x15">
      <x15ac:absPath xmlns:x15ac="http://schemas.microsoft.com/office/spreadsheetml/2010/11/ac" url="C:\Users\Silmara\Desktop\"/>
    </mc:Choice>
  </mc:AlternateContent>
  <xr:revisionPtr revIDLastSave="815" documentId="13_ncr:1_{F0D5FE64-94E3-4E0D-870A-030DF8A2DE92}" xr6:coauthVersionLast="47" xr6:coauthVersionMax="47" xr10:uidLastSave="{8CC46B00-D207-4CC4-9D59-250039A34523}"/>
  <bookViews>
    <workbookView xWindow="-108" yWindow="-108" windowWidth="23256" windowHeight="12576" tabRatio="791" xr2:uid="{00000000-000D-0000-FFFF-FFFF00000000}"/>
  </bookViews>
  <sheets>
    <sheet name="Contribuições por dispositivos" sheetId="44" r:id="rId1"/>
    <sheet name="Contribuições por pessoa" sheetId="42" r:id="rId2"/>
    <sheet name="Relato dos participantes" sheetId="11" r:id="rId3"/>
    <sheet name="Dashboard" sheetId="10" r:id="rId4"/>
    <sheet name=" Gráficos e Tabelas" sheetId="6" r:id="rId5"/>
    <sheet name="Dados_TD" sheetId="18" state="hidden" r:id="rId6"/>
    <sheet name="Dados Dash" sheetId="19" state="hidden" r:id="rId7"/>
    <sheet name="Lista suspensa" sheetId="12" state="hidden" r:id="rId8"/>
    <sheet name="Planilha2" sheetId="4" state="hidden" r:id="rId9"/>
  </sheets>
  <definedNames>
    <definedName name="_xlnm._FilterDatabase" localSheetId="1" hidden="1">'Contribuições por pessoa'!$A$2:$AD$29</definedName>
    <definedName name="_xlnm.Print_Area" localSheetId="0">'Contribuições por dispositivos'!$B$4:$F$111</definedName>
    <definedName name="_xlnm.Print_Area" localSheetId="3">Dashboard!$C$4:$AA$34</definedName>
    <definedName name="Contrib" localSheetId="0">#REF!</definedName>
    <definedName name="Contrib" localSheetId="1">#REF!</definedName>
    <definedName name="Contrib">#REF!</definedName>
    <definedName name="Contribuições" localSheetId="0">#REF!</definedName>
    <definedName name="Contribuições" localSheetId="1">#REF!</definedName>
    <definedName name="Contribuições">#REF!</definedName>
    <definedName name="SegmentaçãodeDados_Dispositivos">#N/A</definedName>
    <definedName name="SegmentaçãodeDados_Instituição">#N/A</definedName>
    <definedName name="SegmentaçãodeDados_Qual_desses_segmentos_você_se_identifica?">#N/A</definedName>
    <definedName name="SegmentaçãodeDados_Qual_desses_segmentos_você_se_identifica?1">#N/A</definedName>
    <definedName name="SegmentaçãodeDados_Qual_desses_segmentos_você_se_identifica?2">#N/A</definedName>
    <definedName name="_xlnm.Print_Titles" localSheetId="0">'Contribuições por dispositivos'!$4:$4</definedName>
  </definedNames>
  <calcPr calcId="191028"/>
  <pivotCaches>
    <pivotCache cacheId="1373"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6" i="6" l="1"/>
  <c r="E115" i="6"/>
  <c r="E114" i="6"/>
  <c r="E113" i="6"/>
  <c r="E112" i="6"/>
  <c r="E111" i="6"/>
  <c r="E110" i="6"/>
  <c r="O6" i="44"/>
  <c r="O7"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79" i="44"/>
  <c r="O80" i="44"/>
  <c r="O81" i="44"/>
  <c r="O82" i="44"/>
  <c r="O83" i="44"/>
  <c r="O84" i="44"/>
  <c r="O85" i="44"/>
  <c r="O86" i="44"/>
  <c r="O87" i="44"/>
  <c r="O88" i="44"/>
  <c r="O89" i="44"/>
  <c r="O90" i="44"/>
  <c r="O91" i="44"/>
  <c r="O92" i="44"/>
  <c r="O93" i="44"/>
  <c r="O94" i="44"/>
  <c r="O95" i="44"/>
  <c r="O96" i="44"/>
  <c r="O97" i="44"/>
  <c r="O98" i="44"/>
  <c r="O99" i="44"/>
  <c r="O100" i="44"/>
  <c r="O101" i="44"/>
  <c r="O102" i="44"/>
  <c r="O103" i="44"/>
  <c r="O104" i="44"/>
  <c r="O105" i="44"/>
  <c r="O106" i="44"/>
  <c r="O107" i="44"/>
  <c r="O108" i="44"/>
  <c r="O109" i="44"/>
  <c r="O110" i="44"/>
  <c r="O111" i="44"/>
  <c r="I3" i="18"/>
  <c r="I4" i="18"/>
  <c r="I5" i="18"/>
  <c r="I6" i="18"/>
  <c r="I7" i="18"/>
  <c r="I8" i="18"/>
  <c r="I9" i="18"/>
  <c r="I10" i="18"/>
  <c r="I11" i="18"/>
  <c r="I12" i="18"/>
  <c r="I13" i="18"/>
  <c r="I14" i="18"/>
  <c r="I2" i="18"/>
  <c r="O5" i="44"/>
  <c r="P2" i="44" l="1"/>
  <c r="P3" i="44"/>
  <c r="P1" i="44" l="1"/>
  <c r="R3" i="44" s="1"/>
  <c r="D67" i="19"/>
  <c r="C67" i="19"/>
  <c r="B67" i="19"/>
  <c r="D66" i="19"/>
  <c r="C66" i="19"/>
  <c r="B66"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4" i="19"/>
  <c r="B44" i="19"/>
  <c r="C43" i="19"/>
  <c r="B43" i="19"/>
  <c r="C42" i="19"/>
  <c r="B42" i="19"/>
  <c r="C41" i="19"/>
  <c r="B41" i="19"/>
  <c r="C40" i="19"/>
  <c r="B40" i="19"/>
  <c r="C39" i="19"/>
  <c r="B39" i="19"/>
  <c r="C38" i="19"/>
  <c r="B38" i="19"/>
  <c r="C37" i="19"/>
  <c r="B37" i="19"/>
  <c r="B25" i="19"/>
  <c r="B24" i="19"/>
  <c r="B4" i="19"/>
  <c r="B3" i="19"/>
  <c r="B31" i="19"/>
  <c r="B30" i="19"/>
  <c r="B13" i="19"/>
  <c r="B21" i="19"/>
  <c r="B20" i="19"/>
  <c r="B19" i="19"/>
  <c r="B18" i="19"/>
  <c r="B17" i="19"/>
  <c r="B16" i="19"/>
  <c r="B15" i="19"/>
  <c r="B14" i="19"/>
  <c r="B10" i="19"/>
  <c r="B9" i="19"/>
  <c r="D45" i="19" l="1"/>
  <c r="D44" i="19"/>
  <c r="D43" i="19"/>
  <c r="D42" i="19"/>
  <c r="D41" i="19"/>
  <c r="D40" i="19"/>
  <c r="D39" i="19"/>
  <c r="D38" i="19"/>
  <c r="D37" i="19"/>
  <c r="B32" i="19"/>
  <c r="D50" i="19" l="1"/>
  <c r="C32" i="19"/>
  <c r="D32" i="19"/>
  <c r="C5" i="19" l="1"/>
  <c r="D52" i="19" l="1"/>
  <c r="D51" i="19"/>
  <c r="D30" i="19" l="1"/>
  <c r="D31" i="19"/>
  <c r="C30" i="19"/>
  <c r="C31" i="19"/>
  <c r="Y9" i="10"/>
  <c r="B26" i="19"/>
  <c r="C24" i="19" s="1"/>
  <c r="Y10" i="10"/>
  <c r="F12" i="10"/>
  <c r="I12" i="10"/>
  <c r="C51" i="19"/>
  <c r="C52" i="19"/>
  <c r="C50" i="19"/>
  <c r="B5" i="19"/>
  <c r="C16" i="19" s="1"/>
  <c r="C14" i="19" l="1"/>
  <c r="C25" i="19"/>
  <c r="C10" i="19"/>
  <c r="I13" i="10" s="1"/>
  <c r="C15" i="19"/>
  <c r="C18" i="19"/>
  <c r="C17" i="19"/>
  <c r="C21" i="19"/>
  <c r="C9" i="19"/>
  <c r="F13" i="10" s="1"/>
  <c r="C13" i="19"/>
  <c r="C20" i="19"/>
  <c r="C19" i="19"/>
  <c r="C12" i="10"/>
  <c r="E117" i="6" l="1"/>
  <c r="F115" i="6" l="1"/>
  <c r="F116" i="6"/>
  <c r="F112" i="6"/>
  <c r="F111" i="6"/>
  <c r="F110" i="6"/>
  <c r="F117" i="6"/>
  <c r="F114" i="6"/>
  <c r="F113" i="6"/>
</calcChain>
</file>

<file path=xl/sharedStrings.xml><?xml version="1.0" encoding="utf-8"?>
<sst xmlns="http://schemas.openxmlformats.org/spreadsheetml/2006/main" count="1676" uniqueCount="580">
  <si>
    <t>Lista de verificação de itens de férias</t>
  </si>
  <si>
    <t>Total</t>
  </si>
  <si>
    <t>Preenchido</t>
  </si>
  <si>
    <t>PROGRESSO DA ANÁLISE:</t>
  </si>
  <si>
    <t>Não preenchido</t>
  </si>
  <si>
    <t>Progresso:</t>
  </si>
  <si>
    <t>ID do participante</t>
  </si>
  <si>
    <t>Instituição</t>
  </si>
  <si>
    <t>Segmento</t>
  </si>
  <si>
    <t>Dispositivos</t>
  </si>
  <si>
    <t>Proposta</t>
  </si>
  <si>
    <t>Justificativa</t>
  </si>
  <si>
    <t>Posicionamento da Anvisa</t>
  </si>
  <si>
    <t>Justificativa da Anvisa</t>
  </si>
  <si>
    <t>Observações</t>
  </si>
  <si>
    <t>Redação do artigo pós-análise</t>
  </si>
  <si>
    <t>Coluna1</t>
  </si>
  <si>
    <t>TAGs</t>
  </si>
  <si>
    <t>CRISTÁLIA PRODUTOS QUÍMICOS FARMACÊUTICOS LTDA.</t>
  </si>
  <si>
    <t>Empresa</t>
  </si>
  <si>
    <t xml:space="preserve">Ementa </t>
  </si>
  <si>
    <t>-</t>
  </si>
  <si>
    <t>Sem Sugestão</t>
  </si>
  <si>
    <t>Instituto Butantan</t>
  </si>
  <si>
    <t>Associação Brasileira Interdisciplinar de AIDS</t>
  </si>
  <si>
    <t>(a) Eliminar a necessidade de estudos em animais e
(b) Remover os requisitos de comparabilidade clínica e focar em estudos de CMC (Controle de Qualidade) robustos, bem como requisitos de PK (Farmacocinética) e PD (Farmacodinâmica)
Esta proposta visa revisar os requisitos regulatórios atuais para o desenvolvimento de produtos farmacêuticos, com foco na eliminação da necessidade de estudos em animais e na modificação dos requisitos de comparabilidade clínica. O objetivo principal é priorizar estudos de CMC e estabelecer requisitos robustos de PK e PD como critérios essenciais para a avaliação de segurança e eficácia de novos produtos.</t>
  </si>
  <si>
    <t>A proposta de alteração visa alinhar os requisitos regulatórios com avanços científicos recentes, reduzir o uso de animais em testes farmacêuticos, e priorizar aspectos fundamentais do processo de desenvolvimento de medicamentos, como a qualidade do produto e dados farmacocinéticos e farmacodinâmicos mais abrangentes. A proposta visa garantir a acessibilidade dos produtos biológicos. 
Um estudo (anexo) relata que os medicamentos biológicos consomem cerca de 40% do orçamento público federal brasileiro para a compra de medicamentos na assistência farmacêutica no Sistema Único de Saúde (SUS), sendo a artrite reumatoide responsável pelo maior consumo desses recursos. No entanto, o mercado global de biológicos está principalmente concentrado nos países desenvolvidos. Um estudo (anexo) sobre o acesso a anticorpos monoclonais (mABs) - uma das classes mais importantes de biológicos que constituem grandes regimes de tratamento em doenças críticas como câncer, diabetes e inflamação - mostra que 80% do mercado desses mABs está concentrado em três áreas geográficas, ou seja, EUA, Canadá e Europa.
Em estudo (anexo) elaborado pelo Departamento de Assistência Farmacêutica e Insumos Estratégicos do Ministério da Saúde, apresenta-se a economia aos cofres públicos com a introdução de medicamentos biossimilares. O primeiro, Etanercepte, teve uma redução de 35% do seu preço em comparação ao ano anterior. O Adalimumabe a redução do seu preço foi de 78%.  
Os medicamentos biológicos são moléculas grandes e complexas que são proibitivamente caras e os desafios de acessibilidade permanecem mesmo após a expiração das patentes. A introdução de biossimilares é a melhor forma de reduzir o preço e aumentar a oferta. No entanto, mesmo após a expiração da patente dos produtos biológicos, muito poucas versões biossimilares ficam disponíveis no mercado. Esta falta de concorrência no espaço bioterapêutico provém principalmente de alguns fatores-chave, como a presença de matagais de patentes e barreiras regulamentares. A atual aprovação regulatória brasileira para biossimilares exige uma totalidade de evidências comparáveis ao produto original. Para obter a aprovação de comercialização de biossimilares, são necessários estudos obrigatórios em animais e estudos comparativos de eficácia. No entanto, ambos os requisitos são extremamente dispendiosos e demorados. A presença destas barreiras limita o número de participantes que entram no mercado, diminuindo assim a concorrência. Estas barreiras regulamentares praticamente eliminam a concorrência, mesmo na ausência de proteção de patentes, e tornam o fabrico de biossimilares um processo extremamente dispendioso. Consequentemente, a queda acentuada dos preços que é evidente no caso dos medicamentos genéricos não é visível nos tratamentos biossimilares. No entanto, nos últimos dois anos assistimos a uma grande mudança global no ambiente regulamentar dos biossimilares.
Existem dados esmagadores de todo o mundo que exigem a remoção de estudos em animais e ensaios comparativos de eficácia para a produção de biossimilares. Os cientistas observaram que o avanço nas técnicas analíticas permite ao desenvolvedor do biossimilar capturar a estrutura da molécula do medicamento original com muita precisão, e a semelhança estrutural do biossimilar reflete-se assim na sua eficácia terapêutica. Vários organismos reguladores a nível mundial iniciaram mudanças para reduzir estas barreiras, para reduzir o preço dos biossimilares no mercado. Em 2021, a MHRA do Reino Unido removeu os estudos em animais e os ensaios comparativos de eficácia para a aprovação de biossimilares. Em 2022, a OMS substituiu as suas atuais Diretrizes para Produtos Biossimilares por Diretrizes Biossimilares revisadas. A Diretriz revisada de Biossimilares da OMS de 2022 afirma que “um ensaio comparativo de eficácia pode não ser necessário se evidências suficientes de biossimilaridade puderem ser inferidas de outras partes do exercício de comparabilidade”. Da mesma forma, sobre a necessidade de estudos em animais, as orientações revistas da OMS afirmam que “com base na experiência regulamentar adquirida até à data em pedidos de autorização de introdução no mercado para biossimilares, seria de esperar que a necessidade de estudos em animais in vivo representasse um cenário raro”. Em dezembro de 2022, o presidente dos EUA assinou uma legislação que eliminou os requisitos de estudos em animais para aprovação de comercialização de biossimilares. Da mesma forma, a Health Canada também não exige estudos em animais para aprovação de biossimilares.
A insistência em estudos comparativos de eficácia por parte da ANVISA resulta em dispêndios consideráveis de tempo e recursos financeiros na perspectiva dos fabricantes de biossimilares. Um estudo recente estima que o custo de desenvolvimento de biossimilares nos EUA se situe entre 100 e 300 milhões de dólares, sendo os ensaios clínicos responsáveis por mais de metade do orçamento. Estes elevados custos de desenvolvimento impedem os fabricantes de biossimilares de venderem os seus produtos a um preço acessível em comparação com moléculas pequenas, que são normalmente 80-85% mais baratas quando os genéricos entram no mercado. As evidências mostram que a primeira introdução do biossimilar reduz o preço do tratamento em apenas 30%. A remoção de estudos em animais e estudos comparativos de eficácia permitiria o crescimento do mercado de biossimilares à medida que mais concorrentes entrassem no mercado devido ao custo reduzido de entrada no mercado.
Historicamente, temos visto que a expiração de patentes de medicamentos biológicos permitiu o desenvolvimento de biossimilares de baixo custo, o que resultou na redução de preços e, consequentemente, no aumento do acesso dos pacientes. Maximizar o potencial de poupança de custos dos produtos biológicos requer esforços determinados por parte dos reguladores. Para aumentar a acessibilidade dos produtos biológicos, é importante que a ANVISA incorpore mudanças baseadas em evidências, como as do UKMHRA e da OMS. A ANVISA deveria promover a disponibilidade de biossimilares acessíveis com base em evidências científicas e é hora de realizar mudanças em suas Diretrizes sobre Biossimilares. Qualquer atraso na abordagem dessas preocupações acabará por resultar na negação do direito à saúde e do direito à ciência de milhões de brasileiros, especialmente daqueles que sofrem de doenças crônicas como câncer e diabetes.</t>
  </si>
  <si>
    <t>Não Aceita</t>
  </si>
  <si>
    <t>A proposta visa abrir os critérios para as exigências de estudos em animais, bem como possibilidade de isenção de etapas de estudos clínicos ou até mesmo parâmetros, o que permitirá estas isenções quando tecnicamente aplicável. Porém, não há ainda maturidade técnica suficiente para a exclusão completa destes requisitos, sendo que inclusive nenhuma regulamentação internacional os dispensa completamente. Ainda há casos, especialmente como moléculas mais novas e complexas nos quais os estudos podem ser necessários. Por fim, a exclusão total geraria desarmonização da regulamentação nacional com as melhores referências internacionais. Assim, a sugestão não foi acatada, mas sem prejuízo ao setor, tendo em vista que nos casos em que seja tecnicamente justificável, pode ocorrer a isenção.</t>
  </si>
  <si>
    <t>BIONOVIS - Companhia Brasileira de Biotecnologia Farmacêutica,</t>
  </si>
  <si>
    <t xml:space="preserve">Art. 1º </t>
  </si>
  <si>
    <t>NA - NÃO APLICAVEL</t>
  </si>
  <si>
    <t>Blau Farmacêutica S.A.</t>
  </si>
  <si>
    <t>[Dúvidas]: Seria possível e cabível a agência discutir na presente norma o conceito de intercambialidade e o posicionamento da Agência sobre o tema? A empresa traz para discussão também sobre a necessidade de se ter acesso a informações detalhadas sobre o medicamento comparador para auxiliar no desenvolvimento de novos biossimilares, como a ANVISA poderá contribuir com esse ponto, quais mecanismos?
[Justificativa]: A empresa entende que a adoção da intercambialidade traz maior esclarecimento à população e aumenta a confiabilidade da população nos medicamentos biossimilares.</t>
  </si>
  <si>
    <t>A Anvisa entende que a discussão sobre a intercambialidade e seus critérios é muito importante e será certamente objeto de discussões futuras. Porém ainda não há maturidade para alterar a questão no momento, considerando todo o cenário brasileiro neste setor. A discussão sobre o tema será retomada em momento futuro. Quanto a informações sobre o comparador, não fica claro quais seriam as informações citadas, porém é essencial destacar que a Anvisa, como possui guarda de documentos sigilosos fornecidos pelos desenvolvedores, possui limitação do tipo de informação que pode ser tornada pública.</t>
  </si>
  <si>
    <t>Pessoa Física</t>
  </si>
  <si>
    <t xml:space="preserve">Art. 2º </t>
  </si>
  <si>
    <t>Art. 2º Para fins desta Resolução, aplicam-se as seguintes definições complementares:
(...)
II - biológico: medicamento produzido por biossíntese em células vivas, obtido a partir de fluidos biológicos, de tecidos de origem animal ou outros procedimentos biotecnológicos.
III - biossimilar: medicamento biológico que contém substância ativa altamente similar à de um medicamento biológico inovador, já registrado pela Anvisa (produto biológico comparador ou de referência), com a mesma indicação terapêutica, cuja similaridade em termos de qualidade, atividade biológica, segurança e eficácia foi estabelecida com base em uma extensa avaliação de comparabilidade; (...).</t>
  </si>
  <si>
    <t>Até o momento, o Brasil não diferencia o biológico original de sua cópia. A ausência de distinção de nomenclaturas entre medicamento biológico original e cópia, no Brasil, do ponto de vista prático, gera equívocos ao dar tratamento igualitário para produtos que são apenas semelhantes (muitas vezes pouco semelhantes). A definição clara e conceitual do biossimilar é imprescindível para evitar conflitos de interpretações, especialmente do gestor público que irá adquirir o produto no dia a dia da Administração Pública. É nesse sentido que se propõe o texto supra.</t>
  </si>
  <si>
    <t>Aceita Parcialmente</t>
  </si>
  <si>
    <t>O conceito de biológico já está descrito na Resolução 55 que é a norma geral para produtos biológicos e permanecerá vigente, assim não será incorporado a esta nova resolução. Já a proposta de redação sobre Biossimilares foi acatada com ajustes considerando conceitos internacionais.</t>
  </si>
  <si>
    <t>I - biossimilar: medicamento biológico que contém substância ativa altamente similar à de um medicamento biológico, já registrado pela Anvisa (produto biológico comparador ou de referência), cuja similaridade em termos de qualidade, atividade biológica, segurança e eficácia foi estabelecida com base em uma avaliação adequada de comparabilidade;</t>
  </si>
  <si>
    <t>ALANAC - Associação dos Laboratórios Farmacêuticos Nacionais</t>
  </si>
  <si>
    <t>Entidade representativa do setor regulado</t>
  </si>
  <si>
    <t>Art. 2º ...
I ... e atendem a padrões reconhecidos de qualidade, segurança e eficácia de acordo com a RDC 750/22 ou normativa que venha a substituir; ...
II ... segurança e eficácia foi estabelecida com base em uma extensa avaliação de comparabilidade, conforme critérios descritos nesta normativa;</t>
  </si>
  <si>
    <t>Justificativa alteração parágrafo I: A citação da norma que estabelece quais são as AREE se faz necessária para que não haja dúvida sobre quais Autoridades serão consideradas pela Anvisa.
Justificativa alteração parágrafo II: A frase “extensa avaliação de comparabilidade” se aplica ao atendimento dos critérios normativos estabelecidos por esta regulamentação, para fins de regularização do medicamento Biossimilar.
Dúvida: Quais são os requisitos para os estudos de PK/PD em um estudo ponte?</t>
  </si>
  <si>
    <t>A RDC 750 não terá uma norma substituindo, visto se tratar de uma resolução transitória e emergencial, com perda de vigência já estabelecida pela Diretoria Colegiada. A nova norma sobre o tema será uma Instrução Normativa e todas autoridades ali descritas como AREE para produtos biológicos serão consideradas, não existindo qualquer dúvida sobre quais seriam estas autoridades. A Resolução não estabelece os detalhes da comparabilidade de forma exaustiva, pois especialmente com a nova abordagem colocada pela proposta de RDC, as provas para a comparabilidade podem ser diferentes de acordo com o tipo de molécula e sua natureza, que podem estar estabelecidos em guias que não estão integralmente citados nesta norma, inclusive futuros guias que podem ser produzidos pela própria agência para tratar dos casos individuais.</t>
  </si>
  <si>
    <t>Considerando as regras de Boas Práticas Legislativas, não se deve repetir definições, ainda que aplicáveis, a termos citados em outras normas. No caso, a definição de AREE está agora na Instrução Normativa 289-2024 e é considerada válida. A primeira citação de AREE neste ato será feito por extenso seguido das citações seguintes pela sigla AREE. Ainda, no copor da norma foi feita a referência ao número da Resolução referenciada, atendendo paricialmente a sugestão. Assim, o inciso com esta definição foi excluído.</t>
  </si>
  <si>
    <t>GRUPO FARMABRASIL</t>
  </si>
  <si>
    <t>PROPOSTA DE ALTERAÇÃO - I:
I – autoridade Reguladora Estrangeira Equivalente (AREE): autoridade reguladora estrangeira ou entidade internacional que possua práticas regulatórias alinhadas às da Anvisa, responsável por garantir que os produtos autorizados para COMERCIALIZAÇÃO foram adequadamente avaliados e atendem a padrões reconhecidos de qualidade, segurança e eficácia;
PROPOSTA DE ALTERAÇÃO - II:
III – estudo ponte: é o estudo analítico e funcional que compara a estrutura e função do medicamento comparador registrado na Anvisa e o comparador adquirido em mercado internacional que apresenta locais de fabricação distintos do comparador aprovado junto à Anvisa</t>
  </si>
  <si>
    <t>JUSTIFICATIVA - I:
Entendemos que trata-se de uma definição fornecida pela RDC  741/2022, contudo, considerando os fins para o qual um medicamentos é registrado e o disposto em outras normas, como a RDC nº 753/2022, gostaríamos de solicitar que fosse realizada a alteração do termo “distribuição” para “comercialização”.
JUSTIFICATIVA - II:
A alteração proposta visa trazer para o texto da norma uma harmonização com o praticado internacionalmente.
Definição RDC 753/22
XXVI - estudo ponte: estudo realizado com a finalidade de estabelecer a correlação entre medicamentos ou populações a fim de permitir a extrapolação de dados de eficácia e segurança;
Definição FDA: Comparability Bridging Study: A study performed to provide nonclinical or clinical data that allows extrapolation of the existing data from the drug product produced by the current process to the drug product from the changed process.</t>
  </si>
  <si>
    <t>II – estudo ponte: é o estudo analítico e funcional que compara a estrutura e função do medicamento comparador registrado na Anvisa e o comparador adquirido em mercado internacional que apresenta locais de fabricação distintos do comparador aprovado junto à Anvisa</t>
  </si>
  <si>
    <t>SINFAR-RJ</t>
  </si>
  <si>
    <t>Alterar (I) - e que será considerada pela Anvisa em prática de confiança regulatória.  
- autoridade Reguladora Estrangeira Equivalente (AREE): autoridade reguladora estrangeira ou entidade internacional que possua práticas regulatórias alinhadas às da Anvisa, responsável por garantir que os produtos autorizados para distribuição foram adequadamente avaliados e atendem a padrões reconhecidos de qualidade, segurança e eficácia, e que será considerada pela Anvisa em prática de confiança regulatória. 
Alterar (II) - Substituir medicamento biológico por produto biológico
- biossimilar: medicamento produto biológico que contém substância ativa altamente similar à de um medicamento biológico inovador, já registrado pela Anvisa (produto biológico comparador ou de referência), cuja similaridade em termos de qualidade, atividade biológica, segurança e eficácia foi estabelecida com base em uma extensa avaliação de comparabilidade;</t>
  </si>
  <si>
    <t>Justificativa (I): manter a definição alinhada e harmonizada com o inciso I, Art. 4º da RDC 750/22. Além desse, o Inciso VI da mesma RDC reforça a Prática da Confiança Regulatória nos Procedimento Otimizado Temporário de Análise.
Justificativa: Harmonizar a o conceito com a definição exposta no inciso XV e XVI, do art 2º da RDC 55/10</t>
  </si>
  <si>
    <t>A alteração proposta no conceito de AREE não foi aceita, ainda que seja visando ficar igual à RDC 750, pois destacamos que o objetivo do conceito para fins desta nova regulamentação não é a prática de confiança regulatória, mas para fins de internalização indireta de guias que venham a ser disponibilizados por agências consideradas AREE. Assim o texto original fica mais adequado aos objetivos da norma. Já a segunda sugestão, de alterar de medicamento para produto, visando harmonizar com a RDC 55/2010, indicamos que a mudança do conceito para medicamento ocorrerá na futura revisão da RDC 55/2010, visto que os produtos biológicos são medicamentos nos termos da Lei 6360/1976.</t>
  </si>
  <si>
    <t>Instituto de Tecnologia em Imunobiológicos- Bio-Manguinhos/Fiocruz</t>
  </si>
  <si>
    <t>II - biossimilar: medicamento biológico que contém substância ativa altamente similar à de um medicamento biológico, já registrado pela Anvisa (produto biológico comparador), cuja similaridade em termos de qualidade, atividade biológica, segurança e eficácia foi estabelecida com base em uma extensa avaliação de comparabilidade;</t>
  </si>
  <si>
    <t>Existe a possibilidade de registrar um produto biológico pela via individual, portanto, não pode ficar restrito que o medicamento comparador seja um inovador.</t>
  </si>
  <si>
    <t>Aceita</t>
  </si>
  <si>
    <t>I	- autoridade Reguladora Estrangeira Equivalente (AREE): autoridade reguladora estrangeira ou entidade internacional que possua práticas regulatórias alinhadas às da Anvisa, responsável por garantir que os produtos autorizados para COMERCIALIZAÇÃO foram adequadamente avaliados e atendem a padrões reconhecidos de qualidade, segurança e eficácia;
II - biossimilar: medicamento biológico que contém substância ativa altamente similar à de um medicamento biológico, já registrado pela Anvisa (produto biológico comparador ou de referência), cuja similaridade em termos de qualidade, atividade biológica, segurança e eficácia foi estabelecida com base em uma avaliação de comparabilidade;
III - estudo ponte: é o estudo realizado visando fornecer dados adicionais para permitir o aceite do órgão regulador no uso de comparador/referência adquirido em mercado internacional que apresenta locais de fabricação distintos do comparador aprovado junto à Anvisa.</t>
  </si>
  <si>
    <t>1. Entendemos que se trata de uma definição de outra norma, RDC  741/2022, todavia não consideramos o termo “distribuição” seria o mais adequado. 
2. Retirada do termo "EXTENSA"
O termo “extensa” traz uma conotação de “muitos testes”, porém as agências internacionais tem caminhado para redução de alguns etapas, e a permanência do termo traz uma subjetividade muito grande à definição.
Definição EMA: A biosimilar is a biological medicine highly similar to another already approved biological medicine (the 'reference medicine'). Biosimilars are approved according to the same standards of pharmaceutical quality, safety and efficacy that apply to all biological medicines. The European Medicines Agency (EMA) is responsible for evaluating the majority of applications to market biosimilars in the European Union (EU).
Definição Heath Canada: A biosimilar biologic drug, or biosimilar, is a biologic drug that is highly similar to a biologic drug that was already authorized for sale (known as the reference biologic drug). Biosimilars may enter the market after the expiry of reference biologic drug patents and data protections.
3. Sugerimos a retirada  de "podendo incluir estudo de PK/PD quando evidências adicionais de comparabilidade forem necessárias", pois poderão existir uma diversidade de outras provas cabíveis e aceitas como estudos ponte. 
Definição RDC 753/22
XXVI - estudo ponte: estudo realizado com a finalidade de estabelecer a correlação entre medicamentos ou populações a fim de permitir a extrapolação de dados de eficácia e segurança;
Definição FDA: Comparability Bridging Study: A study performed to provide nonclinical or clinical data that allows extrapolation of the existing data from the drug product produced by the current process to the drug product from the changed process.  
Comentário: No caso do EMA, uma agência AREE, aprovar 2 locais de fabricação, quer seja de IFA ou PA, e a Anvisa por exemplo aprovar somente 1 local, e a diferença das aprovações e pleito é questão de tempo ou estratégia comercial da empresas, isso não deveria ser um impeditivo de uso deste comparador com local de fabricação diferente do aprovado da Anvisa. Haja visto que ambos os locais foram aprovados pela AREE e se mostraram comparáveis no seu exercício de comparabilidade para inclusão do local de fabricação. 
Por fim, a realização de estudos ponte para esse fim não faz sentido.</t>
  </si>
  <si>
    <t>Proposta I não foi aceita pois a definição em questão está harmonizada com a RDC 741/2022. Além disso, tal definição não se refere ao registro em território nacional, mas à autorização da AREE que muitas vezes pode não ser relacionada com uma autorização de comercialização de fato, como por exemplo, nas avaliações de pré-qualificação da OMS. Assim, o termo distribuição, em seu sentido mais amplo, fica mais adequado ao objetivo. Já a Proposta II,modifica o sentido colocado para o estudo ponte que no Brasil e para fins desta resolução, é relacionado ao uso de comparador internacional em local não autorizado no Brasil para fins da comparabilidade. A definição internacional trata de estudo ponte em sentidos mais amplos, como no caso de vacinas, que não são objeto desta resolução. Proposta II - O termo extensa não define a quantidade de provas que podem vir a ser estabelecidas em guias específicos inclusive. No caso, extensa vem no sentido de "adequada", que garanta a similaridade entre as moléculas. Assim o texto será melhorado para dar o sentido mais adequado em relação aos objetivos da norma. Já a proposta III, de excluir PK/PD da definição por existirem outras possíveis provas, foi ajustada, tendo em vista que as boas práticas legislativas indicam que não devem constar exemplos em regulamentações, especialmente nas definições.</t>
  </si>
  <si>
    <t>I - biossimilar: medicamento biológico que contém substância ativa altamente similar à de um medicamento biológico, já registrado pela Anvisa (produto biológico comparador ou de referência), cuja similaridade em termos de qualidade, atividade biológica, segurança e eficácia foi estabelecida com base em uma avaliação adequada de comparabilidade;                                                                                         II – estudo ponte: é o estudo analítico e funcional que compara a estrutura e função do medicamento comparador registrado na Anvisa e o comparador adquirido em mercado internacional que apresenta locais de fabricação distintos do comparador aprovado junto à Anvisa</t>
  </si>
  <si>
    <t>II - biossimilar: medicamento biológico que contém substância ativa altamente similar à de um medicamento biológico, já registrado pela Anvisa (produto biológico comparador ou de referência), cuja similaridade em termos de qualidade, atividade biológica, segurança e eficácia foi estabelecida com base em uma extensa avaliação de comparabilidade;</t>
  </si>
  <si>
    <t>A empresa sugere retirar a palavra "inovador" da definição considerando que o biossimilar pode ser desenvolvido comparativamente a um produto biológico registrado pela via de desenvolvimento individual (categoria prevista na própria normativa).</t>
  </si>
  <si>
    <t>A sugestão foi aceita pois o comparador pode eventualmente ser um produto registrado pela via individual.</t>
  </si>
  <si>
    <t>Sindicato da Indústria de Produtos Farmacêuticos - Sindusfarma</t>
  </si>
  <si>
    <t>II - biossimilar: medicamento biológico que contém substância ativa altamente similar à de um medicamento biológico inovador, já registrado pela Anvisa (produto biológico comparador ou de referência), cuja similaridade em termos de qualidade, atividade biológica, segurança e eficácia foi estabelecida com base em uma avaliação de comparabilidade;
III - Proposta de redação: estudo ponte: é o estudo analítico e funcional que compara a estrutura e função do medicamento registrado na Anvisa e o PRODUTO adquirido em mercado internacional OU NACIONAL que apresenta locais de fabricação distintos do PRODUTO aprovado junto à Anvisa.</t>
  </si>
  <si>
    <t>II - Justificativa – exclusão de extensa na definição, para alinhamento às definições já adotados pois outras AREE equivalentes, as quais não preveem o grau de comparabilidade, mas sim um robusto exercício de comparação. 
III – Justificativa: ajustes na redação de estudo ponte para definição ficar mais próxima da adotada pela FDA: “Comparability Bridging Study: A study performed to provide nonclinical or clinical data that allows extrapolation of the existing data from the drug product produced by the current process to the drug product from the changed process.” Além disso, não há necessidade de a definição exemplificar testes que podem ser realizados.</t>
  </si>
  <si>
    <t>O termo extensa não define a quantidade de provas que podem vir a ser estabelecidas em guias específicos inclusive. No caso, extensa vem no sentido de "adequada", que garanta a similaridade entre as moléculas. Assim o texto será melhorado para dar o sentido mais correto em relação aos objetivos da norma.. Já a proposta II, de incluir o termo nacional, não é tecnicamente adequada visto que todo produto fabricado em território nacional deve ser obrigatoriamente registrado pela Anvisa. Assim a situação proposta não ocorreria de fato, visto que se o comparador for nacional ele deverá estar registrado no país.</t>
  </si>
  <si>
    <t>JANSSEN-CILAG FARMACÊUTICA LTDA.</t>
  </si>
  <si>
    <t>II- biossimilar: produto biológico que contém substância ativa altamente similar à de um produto biológico de referência, já registrado pela Anvisa cuja similaridade em termos de estrutura, qualidade, atividade biológica, segurança e eficácia foi estabelecida com base em uma extensa avaliação de comparabilidade clínica e não clínica;
IV- produto biológico de referência: produto biológico usado como comparador no exercício de comparabilidade direta com um biossimilar, a fim de demonstrar similaridade em termos de qualidade, segurança e eficácia. Apenas um produto biológico originador já registrado na ANVISA com base na submissão de um dossiê completo, ou seja, as indicações aprovadas para uso foram concedidas com base em dados completos de qualidade, eficácia e segurança pode servir como produto biológico de referência.</t>
  </si>
  <si>
    <t>II- "comparador ou produto biológico de referência” pode causar erros de interpretação, uma vez que o desenvolvimento de um biossimilar requer a utilização de um medicamento biológico de referência e não de um comparador. Definição alinhada com os guias internacionais OMS, UK, e EMA "highly similar in terms of its quality, safety and efficacy to an already licensed reference or original product (product must havei a complete studies/dossier)."
IV-Alinhamento com guias OMS, UK e EMA. É necessário incluir esta definição, uma vez que na RDC 55/2010, o conceito de produto biológico comparador menciona um produto biológico já registrado na Anvisa com base na submissão de um dossiê completo, que também foi comercializado no país. Neste caso, é possível termos um produto biossimilar que, de acordo com a RDC 55, foi submetido pela via individual com um dossier completo.
Com o intuito de esclarecer que o comparador para o exercício da comparabilidade deve ser apenas o produto de referência e não um biossimilar versus outro biossimilar, propomos a inclusão desta definição na norma.</t>
  </si>
  <si>
    <t>Para produtos biológicos não há uma lista de referência de produtos biológicos, o que pode ser mudado em momento futuro caso a Agência entenda ser adequado. O termo comparador está mais adequado neste sentido. Adicionalmente, há a possibilidade nesta própria norma de uso de comparador internacional que pode eventualmente não ser o mesmo autorizado no Brasil, sendo apoiado por um estudo ponte. Assim, a manutenção do termo comparador é favorável à ideia de flexibilização da norma.</t>
  </si>
  <si>
    <t>Interfarma Associação da Industria Farmacêutica de Pesquisa</t>
  </si>
  <si>
    <t>Alteração do texto:
II - biossimilar: medicamento biológico que contém substância ativa altamente similar à de um medicamento biológico já registrado pela Anvisa com base em um dossiê de registro completo, cuja similaridade em termos de qualidade, atividade biológica, segurança e eficácia foi estabelecida com base em uma extensa avaliação de comparabilidade;
III - estudo ponte: é o estudo analítico e funcional que compara a estrutura e função do produto de referência registrado na Anvisa e o comparador adquirido em mercado internacional que apresenta locais de fabricação distintos do comparador aprovado junto à Anvisa, podendo incluir estudo de PK/PD quando evidências adicionais de comparabilidade forem necessárias
Inclusão do inciso IV:
IV - IV - Produto de referência (PR): produto biológico utilizado como comparador em um exercício de comparabilidade direta com um biossimilar, a fim de demonstrar similaridade em termos de qualidade, segurança e eficácia. Apenas um produto biológico registrado com base num dossiê de registo completo, e comercializado por um período de tempo adequado com qualidade, segurança e eficácia comprovadas, pode servir como PR</t>
  </si>
  <si>
    <t>Propostas de alteração e inclusão com objetivo de uma norma mais alinhada ao Guia da OMS</t>
  </si>
  <si>
    <t>Os termos utilizados na proposição original da Anvisa foram selecionados para garantir o entendimento dos conceitos considerando o contexto brasileiro. Do ponto de vista da Harmonização internacional, os critérios técnicos flexibilizados são os mais importantes. Já a definição precisa considerar o contexto nacional para melhor aplicação da norma após a sua aprovação.</t>
  </si>
  <si>
    <t>[Proposta de texto Blau]: 
I - autoridade Reguladora Estrangeira Equivalente (AREE): autoridade reguladora estrangeira ou entidade internacional que possua práticas regulatórias alinhadas às da Anvisa, responsável por garantir que os produtos autorizados para distribuição foram adequadamente avaliados e atendem a padrões reconhecidos de qualidade, segurança e eficácia. A lista das AREE pode ser consultada no Anexo I.
II - biossimilar: medicamento biológico que contém substância ativa altamente similar à de um medicamento biológico, já registrado pela Anvisa pela via de desenvolvimento individual (produto biológico comparador ou de referência), cuja similaridade em termos de qualidade, atividade biológica, segurança e eficácia foi estabelecida com base em uma extensa avaliação de comparabilidade;</t>
  </si>
  <si>
    <t>[Dúvidas]: 
I - Como saber as agências que são consideradas como AREE pela ANVISA?
III - A agência pretende publicar algum guia para auxiliar as empresas no desenvolvimento desses estudos ponte?
[Justificativa]: 
I - A empresa entende que seja necessário de alguma forma listar as AREE, seja como anexo à proposta de RDC ou de uma forma diferente como hoje é feito para a lista de DCB. 
II - A empresa está propondo retirar a palavra inovador, já que no Brasil temos a possibilidade de um biossimilar ser desenvolvido por comparabilidade a um produto registrado pela via de desenvolvimento individual.</t>
  </si>
  <si>
    <t>As AREE não precisam estar listadas nesta norma já que a proposição não trata do estabelecimento destas, mas da regulamentação mais moderna e flexível para o registro de biossimilares. As AREE aceitas estarão expressamente descritas na norma específica de reliance, assim como atualmente estão indicadas na RDC 750, que é uma norma emergencial. Ainda, uma lista nesta norma precisaria ser atualizada caso futuramente se queira atualizar as AREE consideradas pela Anvisa, gerando maior carga à área técnica em volume de normas a serem revisadas, sem necessidade. Assim, as AREE aceitas estarão descritas na norma própria sobre confiança regulatória. Já a proposição de excluir a palavra inovador na definição foi aceita.</t>
  </si>
  <si>
    <t>TEVA FARMACÊUTICA LTDA</t>
  </si>
  <si>
    <t>Art. 2º Para fins desta Resolução, aplicam-se as seguintes definições complementares:
I - autoridade Reguladora Estrangeira Equivalente (AREE): autoridade reguladora estrangeira ou entidade internacional que possua práticas regulatórias alinhadas às da Anvisa, responsável por garantir que os produtos autorizados para distribuição foram adequadamente avaliados e atendem a padrões reconhecidos de qualidade, segurança e eficácia;
II - biossimilar: medicamento biológico que contém substância ativa altamente similar à de um medicamento biológico inovador, já registrado pela Anvisa (produto biológico comparador ou de referência), cuja similaridade em termos de qualidade, atividade biológica, segurança e eficácia foi estabelecida com base em uma extensa avaliação de comparabilidade;</t>
  </si>
  <si>
    <t>Remover a definição de estudo ponte. A proposta de remoção será discutida em mais detalhes no artigo 4°, mas visa, não trazer um requisito adicional, hoje não solicitado, para o registro de biossimilares.</t>
  </si>
  <si>
    <t>A definição de estudo ponte não é um novo requisito, mas uma flexibilização em relação ao texto da RDC 55/2010 que dispõe que o comparador deve ser o mesmo produto registrado no Brasil, o que de acordo com a lei 6360/1976, que define registro, inclui os locais de fabricação. Na prática, empresas já regularmente apresentam estudos ponte para utilizar comparadores que não são exatamente os mesmos autorizados no Brasil e outras recebem exigências técnicas para a apresentação do estudo ponte de forma a permitir o registro, o que resulta em indeferimento quando não se viabiliza a execução dos estudos dentro dos prazos de exigência técnica ou minimamente atrasam a aprovação do processo. Assim a inclusão do termo visa apenas esclarecer algo que já é tecnicamente necessário e inclusive flexibilizar o texto da RDC 55/2010, que exige o comparador que esteja registrado na Anvisa.</t>
  </si>
  <si>
    <t>SANDOZ DO BRASIL INDÚSTRIA FARMACÊUTICA LTDA</t>
  </si>
  <si>
    <t>Proposta de exclusão do item III do art. 2°</t>
  </si>
  <si>
    <t>A empresa solicita a retirada da definição de estudos pontos pois, mesmo que os locais de fabricação do produto comparador registrado no Brasil não sejam os mesmos do produto comparador dos mercados internacionais, é provável que o fabricante do comparador tenha conduzido um exercício de comparabilidade entre lotes de ambos os locais, de acordo com a diretriz ICH Q5E, e registrado ambos os locais no Brasil, e quando não for o caso, a  confirmação se ambos os locais estão registrados, poderia ser junto às autoridades sanitárias estrangeiras (AREE). Baseado nisso, não haveria necessidade de o requerente do biossimilar realizar um estudo ponte, uma vez que já foi feito pelo detentor do produto comparador.</t>
  </si>
  <si>
    <t>A definição de estudo ponte não é um novo requisito, mas uma flexibilização em relação ao texto da RDC 55/2010 que dispõe que o comparador deve ser o mesmo produto registrado no Brasil, o que de acordo com a lei 6360/1976, que define registro, inclui os locais de fabricação. Na prática, empresas já regularmente apresentam estudos ponte para utilizar comparadores que não são exatamente os mesmos autorizados no Brasil e outras recebem exigências técnicas para a apresentação do estudo ponte de forma a permitir o registro, o que resulta em indeferimento quando não se viabiliza a execução dos estudos dentro dos prazos de exigência técnica ou minimamente atrasam a aprovação do processo. Assim a inclusão do termo visa apenas esclarecer algo que já é tecnicamente necessário e inclusive flexibilizar o texto da RDC 55/2010, que exige o comparador que esteja registrado na Anvisa. Por fim, a própria empresa alega ser "provável" que os fabricantes alternativos tenham sido considerado comparáveis pela AREE, porém não é possível garantir e existem fabricantes alternativos  que não são autorizados para o mercado Europeu, por exemplo, sendo importante demonstrar a representatividade do comparador não autorizado no Brasil em relação ao produto autorizado, o que na prática é a realização do estudo ponte.</t>
  </si>
  <si>
    <t>ABIFINA</t>
  </si>
  <si>
    <t>1 - Alteração. biossimilar: medicamento biológico que contém substância ativa altamente similar à de um medicamento biológico, já registrado pela Anvisa (produto biológico comparador ou de referência), cuja similaridade em termos de qualidade, atividade biológica, segurança e eficácia foi estabelecida com base em uma extensa avaliação de comparabilidade;</t>
  </si>
  <si>
    <t>I - Colocar com Anexo lista das AREE ou uma citação que remeta a sua resolução especifica.
II - 1 - JUSTIFICATIVA - Solicitação de retirada da palavra inovador, pois existe a possibilidade de um biossimilar ser desenvolvido por comparabilidade pela via individual.  
III - Comentário: ficará conflitante com a definição de estudo comparador já existente na RDC 55. Ponto de atenção, pois não existia esta possiblidade de estudo ponte  A possibilidade é de não restringir pois com esta nova possibilidade.</t>
  </si>
  <si>
    <t>A lista de AREE ficará disponível na norma específica de reliance, não sendo necessária a repetição em cada resolução que referência o conceito, assim a sugestão foi negada. A palavra inovador foi retirada. Já a definição de estudo comparador da RDC 55 permanece vigente e válida até sua revisão. O estudo ponte aqui expresso é uma flexibilização do texto da 55 e é exigido em uma situação específica de comparador internacional com local diferente do aprovado no Brasil.</t>
  </si>
  <si>
    <t>Pró-genéricos</t>
  </si>
  <si>
    <t>PROPOSTA DE ALTERAÇÃO:
III – estudo ponte: estudo realizado com a finalidade de estabelecer a correlação entre medicamentos ou populações a fim de permitir a extrapolação de dados de eficácia e segurança;</t>
  </si>
  <si>
    <t>JUSTIFICATIVA:
Por se tratar do Capítulo relativo a “definições”, entendemos que se faz necessário manter uma coerência em relação a outras normas já vigentes e que trazem a mesma definição. No caso em questão, a definição de “estudo ponte” se encontra na recente RDC n.º 753/2022 que dispõe sobre o registro de medicamentos de uso humano com princípios ativos sintéticos e semissintéticos, classificados como novos, inovadores, genéricos e similares, assim como nos Guias n.º 60/2023 e n.º 61/2023.
A redação acima (e igualmente prevista na norma citada) é bastante sucinta, porém indica a que fim se destina o estudo ponte. 
Além disso, o texto inicialmente proposto vai além de meramente definir o que seria um estudo ponte, pois ele já indica em qual(ais) hipótese(s) o estudo seria exigido. Logo, acreditamos que isso deve ser abordado, se for o caso, no Capítulo II que aborda a documentação necessária para o registro de biossimilares por meio da via de desenvolvimento por comparabilidade.</t>
  </si>
  <si>
    <t>O texto proposto visa estabelecer a definição de estudo ponte para fins desta norma, especificamente para a questão da biossimilaridade. A citação a PK/PD foi retirada e o texto ajustado para os fins desta resolução, em respeito à técnica legislativa que recomenda não ter exemplos citados em normas.</t>
  </si>
  <si>
    <t xml:space="preserve">Art. 3º </t>
  </si>
  <si>
    <t>§ 4º Não será permitido o registro de biossimilar através da via de desenvolvimento individual.</t>
  </si>
  <si>
    <t>A proposta de inclusão visa deixar a regulamentação clara e irretocável no sentido de que o biossimilar somente será registrado pela via da comparabilidade dada a necessidade de se garantir a segurança dos pacientes. No mesmo sentido é o prevê a regulamentação que trata do tema mundo afora como ocorre no Canadá, Austrália, Reino Unido, países da Europa, Estados Unidos, etc.</t>
  </si>
  <si>
    <t>A ideia proposta foi aceita, porém o texto foi ajustado para considerar que um biossimilar é obviamente registrado pela via da comparabilidade e vincular o veto do uso à via individual pela própria natureza do produto, considerando assim o termo "passível".</t>
  </si>
  <si>
    <t>§ 5º Produtos passíveis de registro pela via da comparabilidade não serão registrados pela via individual.</t>
  </si>
  <si>
    <t>Art. 3º ....
II - declaração indicando o nome do medicamento biológico comparador e os locais de fabricação do produto terminado; ...
...
VIII.	relatórios dos estudos de estabilidade comparativos, gerados em condições aceleradas e, caso disponíveis, em condições de estresse, de acordo com a legislação vigente;
.....</t>
  </si>
  <si>
    <t>Justificativa alteração parágrafo II: A informação do local de fabricação da substância ativa não é publicamente disponível (empresas se baseiam nas informações que constam em bula).
Dúvida parágrafo VI: Esclarecer em quais casos são necessários a comparação entre os princípios ativos, pois há impossibilidade de adquirir a substância ativa do medicamento comparador. Para os casos que seja necessária a comparação entre os princípios ativos, qual a técnica esperada a ser utilizada, tendo em vista a inviabilidade de aquisição do IFA comparador. 
Justificativa alteração parágrafo VIII: Harmonização com RDC 412/2020 e seu respectivo Perguntas &amp; Respostas.
Dúvida parágrafo IX: incluir definição do “perfil de pureza” no início da norma, ou, se for o caso, alinhar o texto (se trata de atividade biológica? Potência?).</t>
  </si>
  <si>
    <r>
      <rPr>
        <sz val="9"/>
        <color rgb="FF000000"/>
        <rFont val="Calibri"/>
      </rPr>
      <t xml:space="preserve">Ainda que seja importante a questão do local de fabricação da </t>
    </r>
    <r>
      <rPr>
        <i/>
        <sz val="9"/>
        <color rgb="FF000000"/>
        <rFont val="Calibri"/>
      </rPr>
      <t>Drug Substance</t>
    </r>
    <r>
      <rPr>
        <sz val="9"/>
        <color rgb="FF000000"/>
        <rFont val="Calibri"/>
      </rPr>
      <t>,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Considerando todas as contribuições recebidas, o texto geral do Art. 3 foi reescrito, visando deixar melhor detalhado e organizando o conteudo do relatório de comparabilidade e detalhamento de informações. Por fim, estes exercícios de comparabilidade podem ser baseados nos guias existentes de forma a garantir perfis semelhantes de substâncias.</t>
    </r>
  </si>
  <si>
    <r>
      <t xml:space="preserve">Art. 3º No ato do protocolo de pedido de registro de </t>
    </r>
    <r>
      <rPr>
        <sz val="12"/>
        <color rgb="FF000000"/>
        <rFont val="Times New Roman"/>
        <family val="1"/>
        <charset val="1"/>
      </rPr>
      <t>biossimilar pela via de desenvolvimento por comparabilidade, além do disposto na Resolução RDC nº 55, de 2010, e suas atualizações, a empresa solicitante deverá apresentar os seguintes documentos: I- dados gerais: a) declaração indicando o nome do medicamento biológico comparador, o seu país de obtenção e os locais de fabricação; b) declaração com comprovação de que o mesmo medicamento biológico comparador foi utilizado ao longo dos estudos de desenvolvimento do candidato a biossimilar; e c) descrição detalhada das etapas do exercício de comparabilidade, com indicação da capacidade de detectar diferenças nos atributos de qualidade entre o candidato a biossimilar e o medicamento biológico comparador; II - relatório do exercício de comparabilidade analítica entre o candidato a biossimilar e o produto biológico comparador, sendo obrigatórias minimamente as seguintes informações: a) descrição dos testes e das metodologias analíticas utilizados para avaliação da comparabilidade analítica dos atributos de qualidade do produto candidato a biossimilar e do medicamento biológico comparador; b) informações sobre o sistema de expressão utilizado para a fabricação do candidato a biossimilar e do medicamento biológico comparador; c) avaliação dos contaminantes e impurezas identificados no candidato a biossimilar, com discussão do potencial impacto na sua qualidade, segurança e eficácia; d) resultados obtidos para cada teste conduzido para a avaliação da comparabilidade analítica dos atributos de qualidade; e) descrição dos lotes e justificativa da quantidade de lotes utilizada para o produto candidato a biossimilar e para o produto biológico comparador no exercício de comparabilidade; e f) conclusões sobre a demonstração da comparabilidade analítica, contendo informações suficientes para predizer se as diferenças detectadas nos atributos de qualidade têm potencial impacto adverso na segurança e eficácia do candidato a biossimilar. § 1º O exercício de comparabilidade deve abranger a avaliação comparativa de estruturas primárias e de ordem superior, de purezas e impurezas (incluindo variantes de carga, tamanho, ácidas e básicas, quando aplicável), de caracterização funcional e de estabilidade entre o produto candidato a biossimilar e o produto biológico comparador. § 2º Caso seja necessário isolar a substância ativa do medicamento biológico comparador utilizado no exercício de comparabilidade, a empresa solicitante do registro deve apresentar estudos que demonstrem que o princípio ativo não foi alterado pelo processo de isolamento. § 3º Um candidato a biossimilar não pode ser considerado comparável quando os procedimentos analíticos utilizados não forem suficientes para apontar diferenças relevantes que possam impactar a segurança e eficácia do produto e/ou quando a relação entre os atributos de qualidade específicos, de segurança e de eficácia não estiver estabelecida. § 4º Todos os estudos analíticos, não-clínicos e clínicos, quando aplicáveis, do programa de desenvolvimento do candidato a biossimilar devem ser de natureza comparativa. § 5º Produtos passíveis de registro pela via da comparabilidade não serão registrados pela via individual.</t>
    </r>
  </si>
  <si>
    <t>PROPOSTA DE ALTERAÇÃO - I:
b) dados da caracterização biológica, físico-química E ESTRUTURAL relacionados aos atributos de   qualidade do candidato a biossimilar.
PROPOSTA DE ALTERAÇÃO - II:
II – declaração indicando o nome do medicamento biológico comparador e os locais de fabricação do produto terminado;
PROPOSTA DE ALTERAÇÃO - III:
III – INFORMAÇÃO DOS LOTES DE medicamento biológico comparador UTILIZADOS DURANTE TODO O EXERCÍCIO DA COMPARABILIDADE do candidato a biossimilar, EM FORMATO TABULAR, COMPROVANDO QUE O MESMO MEDICAMENTO BIOLÓGICO COMPARADOR FOI UTILIZADO AO LONGO DOS ESTUDOS DE DESENVOLVIMENTO DO CANDIDATO A BIOSSIMILAR.
PROPOSTA DE ALTERAÇÃO - IV:
V - comparação FÍSICO-QUIMICA, ESTRUTURAL E BIOLÓGICA das moléculas do candidato a biossimilar e medicamento biológico comparador
PROPOSTA DE ALTERAÇÃO - V: 
VIII – relatórios dos estudos de estabilidade DO CANDIDATO A BIOSSIMILAR, de acordo com a legislação vigente E DADOS DE ESTABILIDADE COMPARATIVOS, gerados em condições aceleradas e de estresse, COM O MEDICAMENTO BIOLÓGICO COMPARADOR;
PROPOSTA DE ALTERAÇÃO - VI:
§ 3º Todos os estudos ANALÍTICOS, NÃO-CLÍNICOS E CLÍNICOS, QUANDO NECESSÁRIO, do programa de desenvolvimento do candidato a biossimilar devem ser de natureza comparativa.</t>
  </si>
  <si>
    <t>JUSTIFICATIVA - I:
Incluímos estrutural para determinação da estrutura primaria, secundaria e terciária. Caso a agencia, entenda que esses testes são considerados físico-químico, esclarecer o enquadramento.
JUSTIFICATIVA - II:
Considerando que as informações relacionadas ao local de fabricação da substância ativa não podem ser adquiridas pelas viais oficiais da EMA e FDA, solicitamos a retirada do termo “da substância ativa” do Inciso II do Art. em questão para evitar que a apresentação desta informação possa se tornar um obstáculo regulatório para a obtenção de registro.
CENARIO BRASIL
Para comparador nacional é possível obter a informação de local de fabricação da substância ativa, por meio das publicações de CBPF em um trabalho de inteligência regulatória, pois essa informação não é publica, nem tão pouco consta na base de dados Anvisa.
Para local de fabricação do produto terminado, essa informação consta da base de dados da Anvisa, sendo possível o fornecimento desta informação.
CENARIO EUROPA
Para produtos de origem do mercado europeu, a informação de substância ativa não é possível de ser obtida pelo EPAR
https://www.ema.europa.eu/en/medicines
Todavia, é possível obter a informação de local de fabricação do produto terminado.
CENÁRIO ESTADOS UNIDOS
Para produtos de origem do mercado americano, a informação de substância ativa não é possível de ser obtida, exceto em alguns casos específicos com o uso da inteligência regulatória.
Todavia, é possível obter a informação de local de fabricação do produto acabado.
QUESTIONAMENTO:
No EPAR, consta informação sobre empresa responsável pelo release do prod. Terminado. Isso poderia ser a empresa fabricante do produto terminado?
JUSTIFICATIVA - III:
Considerando que a numeração de lote fornece a comprovação de que os estudos foram realizados com o mesmo comparador, a proposta de alteração visa trazer maior clareza ao texto neste sentido.
Vale ressaltar que, em desenvolvimentos globais, no formato CTD, já é realizada a referência tabular dos lotes usados nos diversos testes do exercício de comparabilidade e estudos clínicos.
COMENTÁRIO - INCISO IV:
Qual o nível de detalhe que a Anvisa deseja obter sobre o sistema de expressão do comparador?
Essas informações são públicas e bem genéricas, por exemplo: somente a célula.
“Essas células hospedeiras são chamadas de sistema de expressão; um exemplo é a Escherichia coli mais simples, ou células CHO (do inglês. chinese hamster ovary), mais complexas de mamíferos geneticamente modificadas.“
Para o candidato a biossimilar é possivel fornecer detalhes do sistema de expressão, como tipo de célula, vetor, gene clonado, genes marcadores, dentre outros, contudo para o comparador isso não é possível.
Se for sistema de expressão for diferente, poderá a empresa seguir com seu desenvolvimento? Teria algum problema?
Qual a expectativa da agencia, em termos de informações de comparabilidade analítica e clínica para essa diferença de sistema de expressão?
Exemplo:
Europa – Somatropina
Valtropin usa S. Cerevisiae enquanto o Humatrope usa E.coli
Guidance – FDA - Quality Considerations in Demonstrating Biosimilarity of a Therapeutic Protein Product to a Reference Product
Expression System Therapeutic protein products can be produced in microbial cells (prokaryotic or eukaryotic), cell lines (e.g., mammalian, avian, insect, plant), or tissues derived from animals or plants. It is expected that the expression construct for a proposed product will encode the same primary amino acid sequence as its reference product. However, minor modifications, such as N- or Cterminal truncations (e.g., Theo heterogeneity of C-terminal lysine of a monoclonal antibody) that are not expected to change the product performance, may be justified and should be explained by the sponsor. Possible differences between the chosen expression system (i.e., host cell and the expression construct) of the proposed product and that of the reference product should be carefully considered because the type of expression system will affect the types of process- and product-related substances, impurities, and contaminants (including potential adventitious agents) that may be present in the protein product. For example, the expression system can have a significant effect on the types and extent of translational and posttranslational modifications that are imparted to the proposed product, which may introduce additional uncertainty into the demonstration that the proposed product is highly similar to the reference product. Minimizing differences between the proposed and reference expression systems to the extent possible can enhance the likelihood of producing a highly similar protein product. Use of different expression systems will be evaluated on a case-by-case basis.
JUSTIFICATIVA - IV:
Fornecer maior clareza sobre quais tipos de comparação serão necessárias.
COMENTÁRIO - REFERENTE AO INCISO VI:
RDC 55/2010
XIII – princípio ativo: é a substância com efeito farmacológico para a atividade terapêutica pretendida, utilizada na produção de determinado produto biológico;
Considerando as dificuldades análíticas existentes para realização de análises comparativas, gostaríamos de solicitar maiores esclarecimentos se tais análises serão referentes ao comparador com diferentes locais de fabricação dos princípios ativos ou do biossimilar em relação ao comparador.
Em quais circunstâncias para fins de registro de biossimilar, os resultados comparativos entre os principios ativos é necessário?
O desenvolvedor do biossimilar não tem como adquirir o princípio ativo do originador, visto que, tentativas de extração do PA do produto comparador podem resultar em modificação dos atributos de qualidade originais.
JUSTIFICATIVA - V:
Não são efetuados estudos comparativos de estabilidade com finalidade de submissão regulatória. E caso sejam, essa informação é de desenvolvimento.
Os estudos de estabilidade são conduzidos de acordo com a RDC 412/20, e devem ser esse que compoem o dossie regulatorio.
COMENTÁRIO - REFERENTE AO INCISO IX:
Achamos oportuno, a Anvisa esclarecer a diferença entre impureza de processo e impureza de produto. Normalmente o exercício de comparabilidade é focado nas impurezas de produto, pois os processo de manufatura do originador e candidato a biossimilar podem ser diferentes, e assim gerar diferentes impurezas de processo. Por fim, as impurezas geradas no processo devem ser mapeadas, analisadas e comparadas no produto.
QUESTIONAMENTO - REFERENTE AO INCISO XI:
No Guia de Comparabilidade, cita que essa caracterização seria com o principio-ativo e o produto terminado.
Esse entendimento se aplica aqui também?
JUSTIFICATIVA - VI:
A proposta de alteração de texto visa trazer maior clareza ao mesmo, visto que, o texto original está muito genérico, pois nem todos os estudos de desenvolvimento de um biossimilar são comparativos, por exemplo desenvolvimento da linhagem celular, desenvolvemnto do processo produtivo, formulação, etc.</t>
  </si>
  <si>
    <t xml:space="preserve">A caracterização estrutural  de um biossimilar faz parte dos exercícios físico-químicos, pois são ensaios/testes de controle realizados que buscam  a compreensão da estrutura,  que estão relacionadas à qualidade do produto, incluindo analise de aminoácidos, de N-glicanos, HOS, dentre outras. Ainda que seja importante a questão do local de fabricação da Drug Substance,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Todo produto presente no mercado de forma regular está devidamente registrado pela Anvisa (inclusive o local do Insumo). A utilização do mesmo biológico durante todo o exercício é um requisito já existente na norma e essencial para garantir a comparabilidade. A Aquisição de quantidades adequadas do comparador desde o início do processo é uma ação que soluciona a questão e esta demonstração pode ser feita de várias formas, não sendo adequado a limitar à indicação dos lotes. O sistema de expressão é pode impactar na comparabilidade, por isso a empresa deve buscar o máximo de informações sobre este requisito para o comparador. Quanto ao inciso V, não há necessidade de aquisição do insumo, mas de comparação com o ativo do medicamento comparador. O Inciso VIII está igual ao disposto na RDC 55/2010, ou seja, a exigência é a realização do estudo comparativo de estabilidade, acelerado e estresse, com comparador e candidato a biossimilar, não sendo exigido o estudo de longa comparativo, este sim realizado somente com o biossimilar (conforme guia FDA e OMS). O § 3º  teve a redação proposta aceita para melhorar a compreensão da exigência. Considerando todas as contribuições recebidas, o texto geral do Art. 3 foi reescrito, visando deixar melhor detalhado e organizando o conteudo do relatório de comparabilidade e detalhamento de informações. Por fim, estes exercícios de comparabilidade podem ser baseados nos guias existentes de forma a garantir perfis semelhantes de substâncias. </t>
  </si>
  <si>
    <t>Eurofarma Laboratórios S/A</t>
  </si>
  <si>
    <t>1)	Art. 3º No ato do protocolo de pedido de registro do biossimilar pela via de desenvolvimento por comparabilidade, além do disposto na RDC nº 55/2010 e suas atualizações, a empresa solicitante deverá apresentar os seguintes documentos:
II – declaração indicando o nome do medicamento biológico comparador e os locais de fabricação da substância ativa e do produto terminado;
Proposta: 
II – declaração indicando o nome do medicamento biológico comparador e o local de fabricação do produto terminado;</t>
  </si>
  <si>
    <t>A informação do local de fabricação da substância ativa do produto comparador muitas vezes não está disponível.</t>
  </si>
  <si>
    <t>b)dados da caracterização biológica e físico-química relacionados aos atributos de qualidade do candidato a biossimilar;
II – declaração indicando o nome do medicamento biológico comparador e os locais de fabricação da substância ativa e do produto terminado disponíveis no site da Anvisa ou da Agência Regulatória do país de origem;
IV – Quando disponível, informar sobre o sistema de expressão utilizado para a fabricação do candidato a biossimilar e medicamento biológico comparador;
VI – EXCLUIR</t>
  </si>
  <si>
    <t>II - Na maioria das vezes essas informações estão disponíveis.
IV- Caso não esteja disponível o parecer técnico do produto publicado por uma Agência Regulatória dificilmente poderemos afirmar essa informação.
VI- Não temos como obter o Certificado de Análise do princípio ativo do medicamento comparador.</t>
  </si>
  <si>
    <t>Ainda que seja importante a questão do local de fabricação da Drug Substance,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Por fim, estes exercícios de comparabilidade podem ser baseados nos guias existentes de forma a garantir perfis semelhantes de substâncias. O sistema de expressão é um dos pontos chave para a definição da comparabilidade e precisa ser pesquisado pela empresa que pleiteia o registro para fins de conhecimento dos produtos.  A solicitação se refere a necessidade da empresa que solicita o registro a realizar as análises no medicamento comparador e no candidato a biossimilara, para fins de comparação, não está sendo solicitado COA do comparador, mas que a empresa realize as análises. Considerando todas as contribuições recebidas, o texto geral do Art. 3 foi reescrito, visando deixar melhor detalhado e organizando o conteudo do relatório de comparabilidade e detalhamento de informações.</t>
  </si>
  <si>
    <t>a) dados da caracterização fisico-quimica, estrutural e biológica relacionados aos atributos de qualidade do candidato a biossimilar;
II	– declaração indicando o nome do medicamento biológico comparador e os locais de fabricação do produto terminado;
III – Informação dos lotes do medicamento biológico comparador utilizados durante todo o exercício da comparabilidade do candidato à biossimilar, em formato tabular, comprovando que o mesmo medicamento biológico comparador foi utilizado ao longo dos estudos de desenvolvimento do candidato a biossimilar.
IV - comparação fisico-quimica, estrutural e biológica das moléculas do candidato a biossimilar e medicamento biológico comparador;  
VIII - Relatórios dos estudos de estabilidade do candidato a biossimilar, de acordo com a legislação vigente e dados de estabilidade comparativos, gerados em condições aceleradas e de estresse, com o medicamento biologico comparador.
§ 3º Todos os estudos analíticos, não-clínicos e clínicos (se necessários) do programa de desenvolvimento do candidato a biossimilar devem ser de natureza comparativa.</t>
  </si>
  <si>
    <t>a) Comentário:  Incluímos ESTRUTURAL para determinação da estrutura primaria, secundaria e terciária. Caso a agencia, entenda que esses testes são considerados físico-químico, esclarecer o enquadramento.
II - Sugerimos a retirada da SUBSTANCIA ATIVA
JUSTIFICATIVA:
Considerando que as informações relacionadas ao local de fabricação da substância ativa não podem ser adquiridas pelas vias oficiais da EMA e FDA, solicitamos a retirada do termo “da substância ativa” do Inciso II do Art. em questão para evitar que a apresentação desta informação possa se tornar um obstáculo regulatório para a obtenção de registro.
CENARIO BRASIL
Para comparador nacional é possivel obter a informação de local de fabricação da substância ativa, por meio das publicações de CBPF em um trabalho de inteligência regulatória, pois essa informação não é publica, nem tão pouco consta na base de dados Anvisa.
Para local de fabricação do produto terminado, essa informação consta da base de dados da Anvisa, sendo possível o fornecimento desta informação.
CENARIO EUROPA
Para produtos de origem do mercado europeu, a informação de substância ativa é possível de ser obtida pelo EPAR
https://www.ema.europa.eu/en/medicines
Todavia, não é possível obter a informação de local de fabricação do produto terminado.
Duvida: no EPAR, consta informação sobre empresa responsável pelo release do prod. Terminado. Isso poderia ser a empresa fabricante do produto terminado?
CENARIO USA
Para produtos de origem do mercado norte americano, não se tem a informação do local de produção do DS ou DP, caso existitam mais de um site produtivo nos EUA.
III - Sugerimos a retirada do termos comprovação de declaração, pois atualmente nos desenvolvimento globais e no formato CTD já se usa referencia tabular dos lotes usados nos diversos testes do exercício de comparabilidade e estudos clínicos.
IV - Comentario:
Qual o nível de detalhe que a Anvisa deseja obter sobre o sistema de expressão do comparador?
Essas informações são publicas e bem genéricas, por exemplo: somente a célula, no caso do medicamento comparador.
Para o candidato a biossimilar é possivel fornecer detalhes do sistema de expressão, como tipo de célula, vetor, gene clonado, genes marcadores, dentre outros, contudo para o comparador isso não é possivel.
Frente ao exposto, somente o tipo de célula, seria suficiente para cobrir esse item referente ao comparador?
E no FDA e EMA é aceito sistema de expressão celular diferente do originador. Se isso é possível e aceito pela Anvisa? Quais seriam os aspectos técnicos mínimos para o aceite desta opção?
Comentário: Se for sistema de expressão for diferente, poderá a empresa seguir com seu desenvolovimento? Teria algum problema?
Qual a expectativa da agencia, em termos de informações de comparabilidade analitica e clinica para essa diferença de sistema de expressão.
Exemplo: 
Europa – Somatropina
Valtropin usa S. Cerevisiae enquanto o Humatrope usa E.coli
Guidance – FDA - Quality Considerations in Demonstrating Biosimilarity of a Therapeutic Protein Product to a Reference Product
Expression System Therapeutic protein products can be produced in microbial cells (prokaryotic or eukaryotic), cell lines (e.g., mammalian, avian, insect, plant), or tissues derived from animals or plants. It is expected that the expression construct for a proposed product will encode the same primary amino acid sequence as its reference product. However, minor modifications, such as N- or Cterminal truncations (e.g., the heterogeneity of C-terminal lysine of a monoclonal antibody) that are not expected to change the product performance, may be justified and should be explained by the sponsor. Possible differences between the chosen expression system (i.e., host cell and the expression construct) of the proposed product and that of the reference product should be carefully considered because the type of expression system will affect the types of process- and product-related substances, impurities, and contaminants (including potential adventitious agents) that may be present in the protein product. For example, the expression system can have a significant effect on the types and extent of translational and posttranslational modifications that are imparted to the proposed product, which may introduce additional uncertainty into the demonstration that the proposed product is highly similar to the reference product. Minimizing differences between the proposed and reference expression systems to the extent possible can enhance the likelihood of producing a highly similar protein product. Use of different expression systems will be evaluated on a case-by-case basis.
V - Sugerimos a inclusão dos termos FÍSICO-QUIMICA, ESTRUTURAL E BIOLÓGICA para maior clareza do item.
VI - Comentario:
Quais principios-ativos? Seria do orginador e candidato da biossimilar, ou seria somente nos casos do pedido de registro já com dois locais de fabricação de substância ativa.
RDC 55/2010
XIII – princípio ativo: é a substância com efeito farmacológico para a atividade terapêutica pretendida, utilizada na produção de determinado produto biológico;
O exercício da comparabilidade (fisico-quimica, estrutural e biológica) é feito com produto terminado.
Em quais circunstâncias para fins de registro de biossimilar, os resultados comparativos entre os principios ativos é necessário?
O desenvolvedor do biossimilar não tem como adquirir o princípio ativo do originador. Tentativas de extração do PA do produto comparador podem resultar em modificação dos atributos de qualidade originais.
Faz sentido, num eventual pós-registro, por exemplo de mudança de local de fabricação da substância ativa, porem no registro, pela dificuldade de isolamento da substância ativa, esse dado fica comprometido.
VIII - O que a Anvisa quis dizer com estudos comparativos, seria o “Biossimilar x Comparador” ou somente os dados de estudos de estabilidade acelerada e estresse do próprio Biossimilar?
IX - Achamos oportuno, a Anvisa esclarecer a diferença entre impureza de processo e impureza de produto. Normalmente o exercício de comparabilidade é focado nas impurezas de produto, pois os processo de manufatura do originador e candidato a biossimilar podem ser diferentes, e assim gerar diferentes impurezas de processo. Por fim, as impurezas geradas no processo devem ser mapeadas, analisadas e comparadas no produto.
XI - No Guia de Comparabilidade, cita que essa caracterização seria com o principio-ativo e o produto terminado.
Esse entendimento se aplica aqui tambem?
Melhor esclarecer. 
O que acontece quando o DS tem formulação e concentração idêntica do DP? Nesse caso ainda sim é necessário o exercício de comparabilidade analítica completa para o DS e DP?
Usualmente, o exercício de comparabilidade é efetuado somente com o DP.
Comparabilidade de DS é um dado de suporte para o restante do desenvolvimento do candidato ao biossimilar.
XII - Quais resultados seriam esperado aqui nesse item? Seria do principio-ativo e o produto terminado? Somente ensaios in vitro seriam suficientes?
$3 - Essa sentença está muito genérica, pois nem todos os estudos de desenvolvimento de um biossimilar são comparativos, por exemplo desenvolvimento da linhagem celular, desenvolvimento do processo produtivo, formulação, etc. E como a propria norma traz a possibilidade de isenção de condução de ensaios não-clinicos e clinicos, conforme diretrizes internacionais, achamos oportuno detalhar os estudos e incluir o termo "SE NECESSÁRIO".</t>
  </si>
  <si>
    <t>II – declaração indicando o nome do medicamento biológico comparador e os locais de fabricação do produto terminado;</t>
  </si>
  <si>
    <t>A empresa propõe retirar a obrigatoriedade de comprovação do local de fabricação da substância ativa do produto biológico comparador, uma vez que esta não é uma informação pública disponível para rastreabilidade dos lotes.
Entende-se que as informações referente aos produto acabado podem ser disponibilizadas, uma vez que elas estão descritas nas embalagens dos lotes do produto comparador que são adquiridas para realização dos testes de comparabilidade.</t>
  </si>
  <si>
    <t>b. Proposta de redação: dados da caracterização fisico-quimica, estrutural e biológica relacionados aos atributos de qualidade do candidato a biossimilar;
II - Proposta de redação: declaração indicando o nome do medicamento biológico comparador e os locais de fabricação do produto terminado;
III – declaração com informação dos lotes, em formato tabular, para demonstração de que o medicamento biológico comparador utilizado durante todo o exercício da comparabilidade do candidato à biossimilar, refere-se ao mesmo medicamento biológico comparador que foi utilizado ao longo dos estudos de desenvolvimento do candidato a biossimilar.
V - Proposta de redação: comparação fisico-quimica, estrutural e biológica das moléculas do candidato a biossimilar e medicamento biológico comparador;  
§ 3º - Proposta de redação: Todos os estudos analíticos, não-clínicos e clínicos, se aplicável, do programa de desenvolvimento do candidato a biossimilar devem ser de natureza comparativa.</t>
  </si>
  <si>
    <t>b. Justificativa:  Incluimos estrutural para determinação da estrutura primaria, secundaria e terceiária. Caso a Agência, entenda que esses testes são considerados fisico-quimico, esclarecer o enquadramento.
II - Justificativa: Excluir o requerimento de apresentação dos locais de fabricação da substância ativa.
Não é uma informação disponível, como o local de fabricação do produto terminado que podemos consultar no DATAVISA ou bula do produto.
III - Justificativa: alinhar ao que já é praticado atualmente.
V – Justificativa: Incluimos estrutural para determinação da estrutura primaria, secundaria e terceiária. Caso a Agência, entenda que esses testes são considerados fisico-quimico, esclarecer o enquadramento.
§ 3º - Justificativa: ajuste no texto para a redação não ficar muito genérica, pois nem todos os estudos de desenvolvimento de um biossimilar são comparativos, por exemplo desenvolvimento da linhagem celular, desenvolvimento do processo produtivo, formulação, etc.</t>
  </si>
  <si>
    <t>I – Relatório com dados sobre o candidato a biossimilar, sendo obrigatórias as seguintes informações:
a) descrição das técnicas analíticas utilizadas para detectar diferenças potenciais entre o candidato a biossimilar e o produto biológico de referência;
II – declaração indicando o nome do produto biológico de referência e os locais de fabricação da substância ativa e do produto terminado;
III – declaração com comprovação de que o mesmo produto biológico de referência foi utilizado ao longo dos estudos de desenvolvimento do candidato a biossimilar
IV – informações sobre o sistema de expressão utilizado para a fabricação do candidato a biossimilar e produto biológico de referência;
V - comparação das moléculas do candidato a biossimilar e produto biológico de referência;
VII – relatório contendo descrição detalhada das etapas do exercício de comparabilidade, com indicação da capacidade de detectar diferenças nos atributos de qualidade entre o candidato a biossimilar e o produto biológico de referência;
IX – relatório contendo descrição das diferenças observadas no perfil de pureza e impureza entre o candidato a biossimilar e o produto biológico de referência;
XI – caracterização analítica do candidato a biossimilar e do produto biológico de referência;
§ 1º Caso seja necessário isolar a substância ativa do produto biológico de referência utilizado no exercício de comparabilidade, a empresa solicitante do registro deve apresentar estudos que demonstrem que o princípio ativo não foi alterado pelo processo de isolamento.</t>
  </si>
  <si>
    <t>Harmonização com a definição do guide da OMS (Anexo 3)</t>
  </si>
  <si>
    <t>Os produtos biológicos são medicamentos e a Anvisa está buscando harmonizar os conceitos das variadas resoluções. A própria RDC 55 será ajustada neste sentido quando de sua revisão passando a usar o termo "medicamento biológico". Considerando todas as contribuições recebidas, o texto geral do Art. 3 foi reescrito, visando deixar melhor detalhado e organizando o conteudo do relatório de comparabilidade e detalhamento de informações.</t>
  </si>
  <si>
    <t>DE: Art. 3º No ato do protocolo de pedido de registro do biossimilar pela via de desenvolvimento por comparabilidade, além do disposto na RDC nº 55/2010 e suas atualizações, a empresa solicitante deverá apresentar os seguintes documentos:
II – declaração indicando o nome do medicamento biológico comparador e os locais de fabricação da substância ativa e do produto terminado;
PARA: Art. 3º No ato do protocolo de pedido de registro do biossimilar pela via de desenvolvimento por comparabilidade, além do disposto na RDC nº 55/2010 e suas atualizações, a empresa solicitante deverá apresentar os seguintes documentos:
II – declaração indicando o nome do medicamento biológico comparador e os locais de fabricação do produto terminado;</t>
  </si>
  <si>
    <t>JUSTIFICATIVA: Retirada a fabricação da substância ativa, pois são informações que muitas vezes não está disponível.</t>
  </si>
  <si>
    <t>alteração de texto:
VI - relatórios dos resultados das análises comparativas entre os princípios ativos</t>
  </si>
  <si>
    <t>Retirar a frase “sempre que necessário” uma vez que não existe casos em que não haja a necessidade desse relatórios</t>
  </si>
  <si>
    <t>As análises comparativas serão sempre obrigatórias. Considerando todas as contribuições recebidas, o texto geral do Art. 3 foi reescrito, visando deixar melhor detalhado e organizando o conteudo do relatório de comparabilidade e detalhamento de informações. Por fim, estes exercícios de comparabilidade podem ser baseados nos guias existentes de forma a garantir perfis semelhantes de substâncias.</t>
  </si>
  <si>
    <t>[Proposta de texto Blau]:
(...)
II - declaração indicando o nome do medicamento biológico comparador e os locais de fabricação do produto terminado, quando o mesmo for registrado no Brasil
junto à ANVISA;
III - declaração de que o mesmo medicamento biológico comparador foi utilizado ao longo dos estudos de desenvolvimento do candidato a biossimilar;
IV - informações sobre o sistema de expressão utilizado para a fabricação do candidato a biossimilar e medicamento biológico comparador, quando disponíveis;
V - comparação da molécula da substância ativa no produto terminado do candidato a biossimilar e medicamento biológico comparador;</t>
  </si>
  <si>
    <t>I - (...)
a) 
[Dúvidas]: A empresa gostaria de trazer a reflexão referente aos métodos de caracterização. A empresa entende que para esses métodos, em conformidade com agências regulatórias internacionais (por exemplo, o guia ICH Q5E cita que “The measurement of quality attributes in characterisation studies does not necessarily entail the use of validated assays but the assays should be scientifically sound and provide results that are reliable.”), apenas uma qualificação seria adequada. A empresa gostaria da avaliação da ANVISA de como abordar e formalizar esse tema. Se apenas a qualificação dos métodos é adequada ou se é necessária a validação analítica nos termos da RDC 166/2017?
II -
[Dúvidas]: A Anvisa disponibilizará um meio adequado de obtenção das informações de “locais de fabricação da substância ativa e do produto terminado” visto que, nos diferentes países AREE, essas informações não são públicas? A empresa solicitante de um novo registro de medicamento biossimilar não consegue enviar para agência o local de fabricação do IFA. 
[Justificativa]: Considerando que a informação dos locais de fabricação da substância ativa e do produto terminado nos diferentes países AREE não é pública, não é possível declarar essas informações.
III -
[Justificativa]: Em outros mercados não é obrigatório no momento da aquisição do medicamento comparador a disponibilização de COA ou outro documento que possa ser utilizado como comprovação.
IV - 
[Justificativa]: A empresa propõe a flexibilização do item, pois muitas vezes o sistema de expressão (CHO, p. exemplo) utilizado para a fabricação do comparador não é uma informação disponível.
V - 
[Justificativa]: A empresa propôs o texto, pois entende que a comparação proposta aqui se aplica apenas à molécula da substância ativa no produto terminado.
(...)
VIII - 
[Dúvidas]: A empresa gostaria do esclarecimento sobre: (1) quais são as condições de estresse necessárias, (2) se é necessário realizar estudo comparativo de fotoestabilidade, (3) se os resultados devem ser gerados simultaneamente (estudo realizado lado a lado), (4) se é possível utilizar dados históricos e (5) qual é o número mínimo de lotes para realização de cada estudo de estabilidade comparativo.
(...)
XII - 
[Dúvidas]: A empresa gostaria de um esclarecimento por parte da ANVISA acerca do que a agência considera por grau de comparabilidade? Grau de comparabilidade e margem de comparabilidade, a Agência entende como sinônimos?</t>
  </si>
  <si>
    <t>II - Comentário: como saberemos os locais de fabricação? Não há esta informação e esta informação não é publica, o que compromete a entrega desta documentação. Alguns biológicos até informam o local de fabricação do IFA mas não são todos. Para os produtos importados e com desenvolvimento do exterior com uso do comparador internacional, como saber o local de fabricação e ter acesso às informações?  
IV - Comentário: O sistema de expressão faz parte do desenvolvimento do produto e não há como saber o sistema de expressão. Não necessariamente o comparador terá o mesmo sistema de expressão do biossimilar. A empresa publicará um parecer publico com estas informações? 
VI - Comentário: este relatório faz parte do resultado da comparação descrita no item anterior? Existe alguma previsão de não execução deste relatório, pois não fica claro quando se coloca “quando necessário”.  
VIII - Comentário: para um medicamento comparador, ele já apresenta características do pós fabricação. Entendemos que os tempos nunca serão os mesmos e com isso gostaríamos de saber como serão recebidos estes estudos. 
IX - Comentário: para um medicamento comparador, ele já apresenta características do pós fabricação. Entendemos que os tempos nunca serão os mesmos e com isso gostaríamos de saber como serão recebidos estes estudos.</t>
  </si>
  <si>
    <t>PróGenéricos</t>
  </si>
  <si>
    <t>PROPOSTA DE ALTERAÇÃO:
II – declaração indicando o nome do medicamento biológico comparador e os locais de fabricação do produto terminado;</t>
  </si>
  <si>
    <t>JUSTIFICATIVA:
O local de fabricação da substância ativa não é uma informação disponível como o local de fabricação do produto terminado que as empresas podem consultar no DATAVISA ou bula do produto, razão pela qual sugerimos a sua supressão do texto.</t>
  </si>
  <si>
    <t xml:space="preserve">Art. 4º </t>
  </si>
  <si>
    <t>Art. 4º - ...
§ 2º Pode ser utilizado o medicamento biológico comparador adquirido em mercado internacional desde que seja comprovado que os fabricantes do produto terminado são os mesmos do medicamento registrado no país.
§ 3º Caso o medicamento comparador adquirido no mercado internacional possua diferentes locais de fabricação do produto terminado em relação ao produto registrado junto à Anvisa, deve ser realizado estudo ponte demonstrando representatividade com relação ao produto efetivamente registrado em território nacional.</t>
  </si>
  <si>
    <t>Justificativa alteração §2º - A informação do local de fabricação da substância ativa não é publicamente disponível (empresas se baseiam nas informações que constam em bula), lembrando que existem casos como o Drug Approval Package, da FDA, em que as informações do fabricante do IFA não são publicizadas. 
Justificativa alteração §2º - Caso o comparador possua registro no país e comprove que o fabricante do PA é o mesmo que o internacional, não se faz necessário que a compra seja limitada a países que sejam regulados por uma AREE. 
Justificativa alteração §3º - A informação do local de fabricação da substância ativa não é publicamente disponível (empresas se baseiam nas informações que constam em bula). 
Sugestão paragrafo 1º: Publicação de um guia para os requisitos do exercício de comparabilidade
Dúvida: Como as empresas poderiam comprovar que o fabricante da substância ativa é o mesmo do medicamento registrado no país? Há dificuldade em obter informações sobre o fabricante do IFA de um produto registrado tanto no Brasil quanto em outros países.</t>
  </si>
  <si>
    <r>
      <rPr>
        <sz val="9"/>
        <color rgb="FF000000"/>
        <rFont val="Calibri"/>
      </rPr>
      <t xml:space="preserve">Ainda que seja importante a questão do local de fabricação da </t>
    </r>
    <r>
      <rPr>
        <i/>
        <sz val="9"/>
        <color rgb="FF000000"/>
        <rFont val="Calibri"/>
      </rPr>
      <t>Drug Substance</t>
    </r>
    <r>
      <rPr>
        <sz val="9"/>
        <color rgb="FF000000"/>
        <rFont val="Calibri"/>
      </rPr>
      <t>,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Em relação à necessidade do produto ser adquirido em um mercado regulado por AREE, importante destacar que isso busca garantir uma segurnaça em relação ao produto utilizado no exercício da Comparabilidade, sendo algo para proteger a Anvisa e o próprio desenvolvedor, pois é designada como AREE, a instituição que possui similaridade de medidas e controles em relação ao processo regulatório adotado pela Anvisa e que cumpre a totalidade dos seguintes requisitos e realize atividades regulatórias de pré e pós mercado, de maneira consistente às adotadas pela Anvisa, possua sistema regulatório transparente, orientado pelas boas práticas regulatórias, com medidas que previnam conflito de interesse, adote padrões e normas internacionais equivalentes aos atualmente adotados pela Anvisa aplicáveis a IFA, medicamentos, vacinas e aos produtos biológicos e suas substâncias ativas, dentre outras questões. Tal situação é importante pois visa garantir à Anvisa obter informações sobre o produto por meio dos acordos, caso necessário, garantindo assim a segurança do processo de avaliação da agência.</t>
    </r>
  </si>
  <si>
    <t>§2º Pode ser utilizado o medicamento biológico comparador adquirido em mercado internacional, desde que seja registrado por AREE reconhecida pela Anvisa e que seja demonstrado que os fabricantes são os mesmos do medicamento registrado no país.         §3º Deve ser realizado estudo ponte demonstrando a representatividade do produto comparador adquirido internacionalmente em relação ao produto efetivamente registrado em território nacional nos seguintes casos: I - a empresa proponente não consiga demonstrar que os locais de fabricação do produto comparador adquirido internacionalmente são os mesmos do produto comercializado no Brasil II - o comparador internacional possua diferentes locais de fabricação em relação ao produto registrado junto à Anvisa.</t>
  </si>
  <si>
    <t>PROPOSTA DE ALTERAÇÃO - I:
§2º Pode ser utilizado o medicamento biológico comparador adquirido em mercado internacional, desde que seja comprovado que os fabricantes do produto terminado são os mesmos do medicamento registrado no país.
PROPOSTA DE ALTERAÇÃO - II:
§3º Estudos pontes poderão ser opcionais caso o medicamento comparador adquirido no mercado internacional, mesmo que possua diferentes locais de fabricação da substância ativa ou do produto terminado em relação ao produto registrado junto à Anvisa, desde que respectiva AREE tenha aprovado a inclusão desses locais de fabricação, demonstrando equivalência e segurança de ambos os produtos.</t>
  </si>
  <si>
    <t>JUSTIFICATIVA - I:
Considerando que o medicamento comparador pode ser adquirido em mercado internacional, desde que o local de fabricação do produto acabado seja o mesmo local de fabricação aprovado pela Anvisa, solicitamos a exclusão da necessidade de que o medicamento biológico comparador adquirido em mercado internacional seja de um país regulado por uma AREE, visto que, a comprovação de que o fabricante do produto terminado seja o mesmo do medicamento registrado no país já fornece a segurança necessária para andamento do processo.
Considerando que as informações relacionadas ao local de fabricação da substância ativa não podem ser adquiridas pelas viais oficiais da EMA e FDA, solicitamos a retirada do termo “da substância ativa” do §2º do Art. em questão para evitar que a apresentação desta informação possa se tornar um obstáculo regulatório para a obtenção de registro.
COMENTÁRIO:
Isso gera uma limitação, pois o site fabricante do IFA, por ex. Pode alterar, ou ainda não estar registrado no Brasil.
O setor regulador entende ser importante essa informação, todavia, o acesso a mesma é difícil em função da ausência de base de dados, e o primordial é garantia equivalência de parâmetros de qualidade, segurança e eficácia do comparador durante todo o exercicio, independente das possiveis diferencas regulatórias durante o ciclo de vida deste produto.
JUSTIFICATIVA - II: 
Esta proposta visa a otimização dos processos regulatórios, levando em consideração a confiabilidade dos estudos realizados por outras autoridades sanitárias reconhecidas pela Anvisa. Se a AREE aprovou a inclusão de um novo local de fabricação e demonstrou a comparabilidade por estudos robustos, não é necessário duplicar esses esforços, respeitando e aceitando os resultados dos estudos conduzidos por essa autoridade. Isso contribui para reduzir o ônus regulatório, economizar tempo e recursos, mantendo o foco na segurança e eficácia dos medicamentos, sem comprometer os padrões de qualidade exigidos.</t>
  </si>
  <si>
    <r>
      <rPr>
        <sz val="9"/>
        <color rgb="FF000000"/>
        <rFont val="Calibri"/>
      </rPr>
      <t xml:space="preserve">Ainda que seja importante a questão do local de fabricação da </t>
    </r>
    <r>
      <rPr>
        <i/>
        <sz val="9"/>
        <color rgb="FF000000"/>
        <rFont val="Calibri"/>
      </rPr>
      <t>Drug Substance</t>
    </r>
    <r>
      <rPr>
        <sz val="9"/>
        <color rgb="FF000000"/>
        <rFont val="Calibri"/>
      </rPr>
      <t>,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Isso é importante para garantir o cumprimento da Lei 6360 que permite o registro de produtos similares a outros já autorizados pela Anvisa. Assim,  comparador precisa ser um produto autorizado pela Anvisa, não bastando somente estar autorizado pela AREE, pois precisamos garantir a similaridade com o produto registrado no país, ainda que de forma indireta por meio do estudo ponte.  Em relação à necessidade do produto ser adquirido em um mercado regulado por AREE, importante destacar que isso busca garantir uma segurnaça em relação ao produto utilizado no exercício da Comparabilidade, sendo algo para proteger a Anvisa e o próprio desenvolvedor, pois é designada como AREE, a instituição que possui similaridade de medidas e controles em relação ao processo regulatório adotado pela Anvisa e que cumpre a totalidade dos seguintes requisitos e realize atividades regulatórias de pré e pós mercado, de maneira consistente às adotadas pela Anvisa, possua sistema regulatório transparente, orientado pelas boas práticas regulatórias, com medidas que previnam conflito de interesse, adote padrões e normas internacionais equivalentes aos atualmente adotados pela Anvisa aplicáveis a IFA, medicamentos, vacinas e aos produtos biológicos e suas substâncias ativas, dentre outras questões. Tal situação é importante pois visa garantir à Anvisa obter informações sobre o produto por meio dos acordos, caso necessário, garantindo assim a segurança do processo de avaliação da agência.</t>
    </r>
  </si>
  <si>
    <t>2)	Art. 4º. O medicamento biológico a ser utilizado como comparador no exercício de comparabilidade deverá ser o produto registrado na Anvisa, cujo registro tenha sido embasado por um dossiê completo.
§2º Pode ser utilizado o medicamento biológico comparador adquirido em mercado internacional em países regulados por uma por das AREE reconhecidas pela Anvisa, desde que seja comprovado que os fabricantes da substância ativa e do produto terminado são os mesmos do medicamento registrado no país. 
Proposta:
§2º Pode ser utilizado o medicamento biológico comparador adquirido em mercado internacional, desde que seja comprovado que os fabricantes e do produto terminado são os mesmos do medicamento registrado no país.</t>
  </si>
  <si>
    <t>A empresa entende que é possível adquirir o medicamento em outro país (que não seja regulado por uma AREE), desde que seja comprovado que os fabricantes do produto terminado são os mesmos do medicamento registrado na ANVISA. Referente ao local de fabricação da substância ativa, esta informação muitas vezes não está disponível.</t>
  </si>
  <si>
    <t xml:space="preserve"> Em relação à necessidade do produto ser adquirido em um mercado regulado por AREE, importante destacar que isso busca garantir uma segurnaça em relação ao produto utilizado no exercício da Comparabilidade, sendo algo para proteger a Anvisa e o próprio desenvolvedor, pois é designada como AREE, a instituição que possui similaridade de medidas e controles em relação ao processo regulatório adotado pela Anvisa e que cumpre a totalidade dos seguintes requisitos e realize atividades regulatórias de pré e pós mercado, de maneira consistente às adotadas pela Anvisa, possua sistema regulatório transparente, orientado pelas boas práticas regulatórias, com medidas que previnam conflito de interesse, adote padrões e normas internacionais equivalentes aos atualmente adotados pela Anvisa aplicáveis a IFA, medicamentos, vacinas e aos produtos biológicos e suas substâncias ativas, dentre outras questões. Tal situação é importante pois visa garantir à Anvisa obter informações sobre o produto por meio dos acordos, caso necessário, garantindo assim a segurança do processo de avaliação da agência.</t>
  </si>
  <si>
    <t xml:space="preserve">§2º Pode ser utilizado o medicamento biológico comparador adquirido em mercado internacional, desde que seja registrado por AREE reconhecida pela Anvisa e que seja demonstrado que os fabricantes são os mesmos do medicamento registrado no país.         </t>
  </si>
  <si>
    <t>Incluir (§2º) - "através de CPP".
§2º Pode ser utilizado o medicamento biológico comparador adquirido em mercado internacional em países regulados por uma por das AREE reconhecidas pela Anvisa, desde que seja comprovado através de CPP que os fabricantes da substância ativa e do produto terminado são os mesmos do medicamento registrado no país.</t>
  </si>
  <si>
    <t>Justificativa (§2º): Tratando-se do medicamento biológico o CPP (Certificate of Pharmaceutical Product) é o documento crucial para a comprovação e amplamente utilizado internacionalmente a fim de promover a convergência e possível harmonização entre os mercados, os órgãos reguladores e as indústrias farmacêuticas.
Como mencionado no Voto, (...) os critérios hoje vigentes inviabilizam a utilização de um medicamento referência internacional não registrado no país, mesmo quando tecnicamente justificável, com a concordância da área técnica, por exigir o acesso total e irrestrito a documentação do produto de referência.</t>
  </si>
  <si>
    <t>A comprovação pode ser feita de outras formas, não sendo o ideal fechar em apenas um tipo de prova a ser apresentada. Por exemplo, algum tipo de declaração de origem pode ser aceita.</t>
  </si>
  <si>
    <t>§2º Pode ser utilizado o medicamento biológico comparador adquirido em mercado internacional em países regulados por uma por das AREE reconhecidas pela Anvisa, desde que seja comprovado que os fabricantes do produto terminado são os mesmos do medicamento registrado no país.</t>
  </si>
  <si>
    <t>Não temos como obter o nome do fabricante do princípio ativo.</t>
  </si>
  <si>
    <r>
      <rPr>
        <sz val="9"/>
        <color rgb="FF000000"/>
        <rFont val="Calibri"/>
      </rPr>
      <t xml:space="preserve">Ainda que seja importante a questão do local de fabricação da </t>
    </r>
    <r>
      <rPr>
        <i/>
        <sz val="9"/>
        <color rgb="FF000000"/>
        <rFont val="Calibri"/>
      </rPr>
      <t>Drug Substance</t>
    </r>
    <r>
      <rPr>
        <sz val="9"/>
        <color rgb="FF000000"/>
        <rFont val="Calibri"/>
      </rPr>
      <t xml:space="preserve">,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t>
    </r>
  </si>
  <si>
    <t>$2 - §2º Pode ser utilizado o medicamento biológico comparador adquirido em mercado internacional desde que seja comprovado que os fabricantes do produto terminado seja os mesmos do medicamento registrado no país.
$3 - §3º Estudos pontes poderão ser opcionais caso o medicamento comparador adquirido no mercado internacional, mesmo que possua diferentes locais de fabricação da substância ativa ou do produto terminado em relação ao produto registrado junto à Anvisa, desde que respectiva AREE tenha aprovado a inclusão desses locais de fabricação, demonstrando equivalência e segurança de ambos os produtos.</t>
  </si>
  <si>
    <t>$2 - Considerando que o medicamento comparador pode ser adquirido em mercado internacional, desde que o local de fabricação do produto acabado seja o mesmo local de fabricação aprovado pela Anvisa, solicitamos a exclusão da necessidade de que o medicamento biológico comparador adquirido em mercado internacional seja de um país regulado por uma AREE, visto que, a comprovação de que o fabricante do produto terminado seja o mesmo do medicamento registrado no país já fornece a segurança necessária para andamento do processo.
Considerando que as informações relacionadas ao local de fabricação da substância ativa não podem ser adquiridas pelas viais oficiais da EMA e FDA, solicitamos a retirada do termo “da substância ativa” do §2º do Art. em questão para evitar que a apresentação desta informação possa se tornar um obstáculo regulatório para a obtenção de registro.
Isso gera uma limitação, pois o site fabricante do IFA, por ex. Pode alterar, ou ainda não estar registrado no Brasil.
O setor regulador entende ser importante essa infromação, todavia, o acesso a mesma é dificil em função da ausencia de base de dados, e o primordial é garantia equivalencia de parametros de qualidade, segurana e eficácia do comparador durante tod o exercício, independente das possiveis diferencas regulatórias durante o ciclo de vida deste produto.
Ademais, o FDA e o EMA não exigem que o comparador seja proveniente do mesmo site de fabricação.
$3 - Esta proposta visa a otimização dos processos regulatórios, levando em consideração a confiabilidade dos estudos realizados por outras autoridades sanitárias reconhecidas pela Anvisa. Se a AREE aprovou a inclusão de um novo local de fabricação e demonstrou a comparabilidade por estudos robustos, não é necessário duplicar esses esforços, respeitando e aceitando os resultados dos estudos conduzidos por essa autoridade. Isso contribui para reduzir o ônus regulatório, economizar tempo e recursos, mantendo o foco na segurança e eficácia dos medicamentos, sem comprometer os padrões de qualidade exigidos.</t>
  </si>
  <si>
    <r>
      <rPr>
        <sz val="9"/>
        <color rgb="FF000000"/>
        <rFont val="Calibri"/>
      </rPr>
      <t xml:space="preserve">Ainda que seja importante a questão do local de fabricação da </t>
    </r>
    <r>
      <rPr>
        <i/>
        <sz val="9"/>
        <color rgb="FF000000"/>
        <rFont val="Calibri"/>
      </rPr>
      <t>Drug Substance</t>
    </r>
    <r>
      <rPr>
        <sz val="9"/>
        <color rgb="FF000000"/>
        <rFont val="Calibri"/>
      </rPr>
      <t>,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Isso é importante para garantir o cumprimento da Lei 6360 que permite o registro de produtos similares a outros já autorizados pela Anvisa. Assim,  comparador precisa ser um produto autorizado pela Anvisa, não bastando somente estar autorizado pela AREE, pois precisamos garantir a similaridade com o produto registrado no país, ainda que de forma indireta por meio do estudo ponte.  Em relação à necessidade do produto ser adquirido em um mercado regulado por AREE, importante destacar que isso busca garantir uma segurnaça em relação ao produto utilizado no exercício da Comparabilidade, sendo algo para proteger a Anvisa e o próprio desenvlvedor, pois é designada como AREE, a instituição que possui similaridade de medidas e controles em relação ao processo regulatório adotado pela Anvisa e que cumpre a totalidade dos seguintes requisitos e realize atividades regulatórias de pré e pós mercado, de maneira consistente às adotadas pela Anvisa, possua sistema regulatório transparente, orientado pelas boas práticas regulatórias, com medidas que previnam conflito de interesse, adote padrões e normas internacionais equivalentes aos atualmente adotados pela Anvisa aplicáveis a IFA, medicamentos, vacinas e aos produtos biológicos e suas substâncias ativas, dentre outras questões. Tal situação é importante pois visa garantir à Anvisa obter informações sobre o produto por meio dos acordos, caso necessário, garantindo assim a segurança do processo de avaliação da agência.</t>
    </r>
  </si>
  <si>
    <t>§2º Pode ser utilizado o medicamento biológico comparador adquirido em mercado internacional, desde que seja comprovado que os fabricantes do produto terminado são os mesmos do medicamento registrado no país. 
§3º Caso o medicamento comparador adquirido no mercado internacional possua diferentes locais de fabricação do produto terminado em relação ao produto registrado junto à Anvisa, deve ser realizado estudo ponte demonstrando comparabilidade com relação ao produto efetivamente registrado em território nacional.</t>
  </si>
  <si>
    <t>§2º  - Proposta: Retirar as informações "em países regulados por uma das AREE reconhecidas pela Anvisa" e "da substância ativa".
Justificativa: Uma vez que o produto biológico comparador já está regulamentado no Brasil, não seria obrigatória a aquisição do produto de um mercado regulado por AREE, uma vez que isso restringe a possibilidade de aquisição em inúmeros mercados.
§2º  e §3º A empresa propõe retirar a obrigatoriedade de comprovação do local de fabricação da substância ativa do produto biológico comparador, uma vez que esta não é uma informação pública disponível para rastreabilidade dos lotes.</t>
  </si>
  <si>
    <r>
      <rPr>
        <sz val="9"/>
        <color rgb="FF000000"/>
        <rFont val="Calibri"/>
      </rPr>
      <t xml:space="preserve">Ainda que seja importante a questão do local de fabricação da </t>
    </r>
    <r>
      <rPr>
        <i/>
        <sz val="9"/>
        <color rgb="FF000000"/>
        <rFont val="Calibri"/>
      </rPr>
      <t>Drug Substance</t>
    </r>
    <r>
      <rPr>
        <sz val="9"/>
        <color rgb="FF000000"/>
        <rFont val="Calibri"/>
      </rPr>
      <t>,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Em relação à necessidade do produto ser adquirido em um mercado regulado por AREE, importante destacar que isso busca garantir uma segurnaça em relação ao produto utilizado no exercício da Comparabilidade, sendo algo para proteger a Anvisa e o próprio desenvlvedor, pois é designada como AREE, a instituição que possui similaridade de medidas e controles em relação ao processo regulatório adotado pela Anvisa e que cumpre a totalidade dos seguintes requisitos e realize atividades regulatórias de pré e pós mercado, de maneira consistente às adotadas pela Anvisa, possua sistema regulatório transparente, orientado pelas boas práticas regulatórias, com medidas que previnam conflito de interesse, adote padrões e normas internacionais equivalentes aos atualmente adotados pela Anvisa aplicáveis a IFA, medicamentos, vacinas e aos produtos biológicos e suas substâncias ativas, dentre outras questões. Tal situação é importante pois visa garantir à Anvisa obter informações sobre o produto por meio dos acordos, caso necessário, garantindo assim a segurança do processo de avaliação da agência.</t>
    </r>
  </si>
  <si>
    <t>§2º Proposta de redação: Pode ser utilizado o medicamento biológico comparador adquirido em mercado internacional em países regulados por uma por das AREE reconhecidas pela Anvisa, desde que seja comprovado que se trata do mesmo produto terminado registrado na Anvisa.
§3º - Proposta de redação: Caso o medicamento comparador adquirido no mercado internacional possua diferentes locais de fabricação do produto terminado em relação ao produto registrado junto à Anvisa, deve ser realizado estudo ponte demonstrando representatividade com relação ao produto efetivamente registrado em território nacional. 
I - Proposta de redação: Estudos pontes poderão ser opcionais caso o medicamento comparador adquirido no mercado internacional, mesmo que possua diferentes locais de fabricação do produto terminado em relação ao produto registrado junto à Anvisa, desde que respectiva AREE tenha aprovado a inclusão desses locais de fabricação, demonstrando equivalência e segurança de ambos os produtos.</t>
  </si>
  <si>
    <t>§2º Justificativa: ampliar a possibilidade para adquirir o produto comparador e consequentemente ampliar a possibilidade de aquisição do mesmo para sua regularização no Brasil. 
§3º e Inciso I deste parágrafo - Justificativa: esta proposta visa a otimização dos processos regulatórios, levando em consideração a confiabilidade dos estudos realizados por outras autoridades sanitárias reconhecidas pela Anvisa. Se a AREE aprovou a inclusão de um novo local de fabricação e demonstrou a comparabilidade por estudos robustos, não é necessário duplicar esses esforços, respeitando e aceitando os resultados dos estudos conduzidos por essa autoridade. Isso contribui para reduzir o ônus regulatório, economizar tempo e recursos, mantendo o foco na segurança e eficácia dos medicamentos, sem comprometer os padrões de qualidade exigidos. Além disso, foi excluido  o requerimento de apresentação dos locais de fabricação da substância ativa. Não é uma informação disponível, como o local de fabricação do produto terminado que podemos consultar no DATAVISA ou bula do produto.</t>
  </si>
  <si>
    <r>
      <rPr>
        <sz val="9"/>
        <color rgb="FF000000"/>
        <rFont val="Calibri"/>
      </rPr>
      <t xml:space="preserve">Ainda que seja importante a questão do local de fabricação da </t>
    </r>
    <r>
      <rPr>
        <i/>
        <sz val="9"/>
        <color rgb="FF000000"/>
        <rFont val="Calibri"/>
      </rPr>
      <t>Drug Substance</t>
    </r>
    <r>
      <rPr>
        <sz val="9"/>
        <color rgb="FF000000"/>
        <rFont val="Calibri"/>
      </rPr>
      <t>,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Isso é importante para garantir o cumprimento da Lei 6360 que permite o registro de produtos similares a outros já autorizados pela Anvisa. Assim,  comparador precisa ser um produto autorizado pela Anvisa, não bastando somente estar autorizado pela AREE, pois precisamos garantir a similaridade com o produto registrado no país, ainda que de forma indireta por meio do estudo ponte.   Em relação à necessidade do produto ser adquirido em um mercado regulado por AREE, importante destacar que isso busca garantir uma segurnaça em relação ao produto utilizado no exercício da Comparabilidade, sendo algo para proteger a Anvisa e o próprio desenvlvedor, pois é designada como AREE, a instituição que possui similaridade de medidas e controles em relação ao processo regulatório adotado pela Anvisa e que cumpre a totalidade dos seguintes requisitos e realize atividades regulatórias de pré e pós mercado, de maneira consistente às adotadas pela Anvisa, possua sistema regulatório transparente, orientado pelas boas práticas regulatórias, com medidas que previnam conflito de interesse, adote padrões e normas internacionais equivalentes aos atualmente adotados pela Anvisa aplicáveis a IFA, medicamentos, vacinas e aos produtos biológicos e suas substâncias ativas, dentre outras questões. Tal situação é importante pois visa garantir à Anvisa obter informações sobre o produto por meio dos acordos, caso necessário, garantindo assim a segurança do processo de avaliação da agência.</t>
    </r>
  </si>
  <si>
    <t>Art. 4°. O produto biológico a ser utilizado como comparador no exercício de comparabilidade deverá ser o produto biológico de referência  registrado na Anvisa, cujo registro tenha sido embasado por um dossiê completo.
§1º O mesmo produto biológico de referência deverá ser utilizado em todas as etapas do exercício de comparabilidade.
§2º Pode ser utilizado o produto biológico de referência adquirido em mercado internacional em países regulados por uma por das AREE reconhecidas pela Anvisa, desde que seja comprovado que os fabricantes da substância ativa e do produto terminado são os mesmos do medicamento registrado no país.
§3º Caso o produto biológico de referência adquirido no mercado internacional em países regulados por uma das AREE reconhecidas pela Anvisa e possua diferentes locais de fabricação da substância ativa ou do produto terminado em relação ao produto registrado junto à Anvisa, deve ser realizado estudo ponte demonstrando representatividade com relação ao produto efetivamente registrado em território nacional ou justificado tecnicamente sua ausência.</t>
  </si>
  <si>
    <t>Art. 4°, §1º, §2º: Harmonização com a definição do guide da OMS (Anexo 3)
§3º:  Alinhamento com guias da OMS alinhamento ao que temos descrito na IN 65/20 para inclusão de local de fabricação.</t>
  </si>
  <si>
    <t>Os produtos biológicos são medicamentos e a Anvisa está buscando harmonizar os conceitos das variadas resoluções. A própria RDC 55 será ajustada neste sentido quando de sua revisão passando a usar o termo "medicamento biológico"</t>
  </si>
  <si>
    <t>DE: Art. 4º. O medicamento biológico a ser utilizado como comparador no exercício de comparabilidade deverá ser o produto registrado na Anvisa, cujo registro tenha sido embasado por um dossiê completo.
§3º Caso o medicamento comparador adquirido no mercado internacional possua diferentes locais de fabricação da substância ativa ou do produto terminado em relação ao produto registrado junto à Anvisa, deve ser realizado estudo ponte demonstrando representatividade com relação ao produto efetivamente registrado em território nacional.
PARA: Art. 4º. O medicamento biológico a ser utilizado como comparador no exercício de comparabilidade deverá ser o produto registrado na Anvisa, cujo registro tenha sido embasado por um dossiê completo.
§3º Caso o medicamento comparador adquirido no mercado internacional possua diferentes locais de fabricação do produto terminado em relação ao produto registrado junto à Anvisa, deve ser realizado estudo ponte demonstrando representatividade com relação ao produto efetivamente registrado em território nacional.</t>
  </si>
  <si>
    <t>Alteração do texto do parágrafo 3º
§3º Caso o produto de referência adquirido no mercado internacional em países regulados por uma das AREE reconhecidas pela Anvisa e possua diferentes locais de fabricação da substância ativa ou do produto terminado em relação ao produto registrado junto à Anvisa, deve ser realizado estudo ponte demonstrando representatividade com relação ao produto efetivamente registrado em território nacional ou justificado tecnicamente sua ausência.</t>
  </si>
  <si>
    <t>Alinhamento com o GUIA da OMS</t>
  </si>
  <si>
    <t>AMGEN BIOTECNOLOGIA DO BRASIL LTDA.</t>
  </si>
  <si>
    <t>Art. 4º. O medicamento biológico a ser utilizado como comparador no exercício de comparabilidade deverá ser o produto registrado na Anvisa, cujo registro tenha sido embasado por um dossiê completo.
§1º O mesmo medicamento biológico comparador deverá ser utilizado em todas as etapas do exercício de comparabilidade.
§2º Pode ser utilizado o medicamento biológico comparador adquirido em mercado internacional em países regulados por uma por das AREE reconhecidas pela Anvisa.</t>
  </si>
  <si>
    <t>Embora seja proposta a realização do estudo ponte como uma exceção, ou seja, apenas nos casos em que os diferentes locais de fabricação da substância ativa ou do produto terminado possam ocasionar diferenças significativas em comparação ao medicamento aprovado no país, é fato que existe uma dificuldade em se obter as informações referentes ao local de fabricação da substância ativa junto à Anvisa e aprovados especificamente para o Brasil. Esta não é uma informação normalmente apresentada no Datavisa, como os locais de embalagem e fabricação do produto terminado, o que dificulta a análise solicitada. No âmbito global, embora seja possível de obter algumas informações, é conhecido que não é possível identificar de maneira absoluta e clara quais são os locais de fabricação utilizados nos produtos no mercado, dificultando ainda mais a obtenção destas informações.
Solicitamos maiores informações para entender o racional do  motivo pelo qual a Anvisa solicita a inclusão da realização de estudo ponte para os casos de diferenças nos locais de fabricação da substância ativa ou do produto terminado, uma vez que os locais de fabricação não  interferem nas características de perfomance do produto – aqui se faz importante ressaltar que o medicamento biológico comparador (inovador) é comumente registrado em todos os mercados com as mesmas características e mesmos dados clínicos, demonstrando não haver diferenças entre o produto disponível nos diferentes mercados.
Adicionalmente, os fabricantes globais de biossimilares e as agências reguladoras globais estão procurando maneiras de apoiar programas de desenvolvimento globais e melhorar a eficiência do uso de produtos comparadores não aprovados localmente/regionalmente.As decisões regulatórias globais visam procurar maneiras de melhorar a eficiência do desenvolvimento de biossimilares orientadas para o desenvolvimento de alternativas aos dados clínicos de estudos ponte. Vale ainda comentar que este requisito adicional de estudo ponte possivelmente impactará negativamente na escolha das empresas internacionais em trazer novos produtos biossimilares no Brasil, uma vez que o processo de registro é desacelerado e mais custoso devido a requerimentos específicos locais, assim como dificuldade de aquisição de lotes adicionais do medicamento comparador. É digno de nota que a Suíça abandonou a exigência de estudo ponte em apoio a programas de desenvolvimento global, e que a IGBA publicou um Paper recentemente a respeito desse tema (IGBA Reflection Paper on waiving bridging studies for biosimilar medicines applications).</t>
  </si>
  <si>
    <r>
      <rPr>
        <sz val="9"/>
        <color rgb="FF000000"/>
        <rFont val="Calibri"/>
      </rPr>
      <t xml:space="preserve">Ainda que seja importante a questão do local de fabricação da </t>
    </r>
    <r>
      <rPr>
        <i/>
        <sz val="9"/>
        <color rgb="FF000000"/>
        <rFont val="Calibri"/>
      </rPr>
      <t>Drug Substance</t>
    </r>
    <r>
      <rPr>
        <sz val="9"/>
        <color rgb="FF000000"/>
        <rFont val="Calibri"/>
      </rPr>
      <t>,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Isso é importante para garantir o cumprimento da Lei 6360 que permite o registro de produtos similares a outros já autorizados pela Anvisa. Assim,  comparador precisa ser um produto autorizado pela Anvisa, não bastando somente estar autorizado pela AREE, pois precisamos garantir a similaridade com o produto registrado no país, ainda que de forma indireta por meio do estudo ponte. Em relação à necessidade do produto ser adquirido em um mercado regulado por AREE, importante destacar que isso busca garantir uma segurnaça em relação ao produto utilizado no exercício da Comparabilidade, sendo algo para proteger a Anvisa e o próprio desenvlvedor, pois é designada como AREE, a instituição que possui similaridade de medidas e controles em relação ao processo regulatório adotado pela Anvisa e que cumpre a totalidade dos seguintes requisitos e realize atividades regulatórias de pré e pós mercado, de maneira consistente às adotadas pela Anvisa, possua sistema regulatório transparente, orientado pelas boas práticas regulatórias, com medidas que previnam conflito de interesse, adote padrões e normas internacionais equivalentes aos atualmente adotados pela Anvisa aplicáveis a IFA, medicamentos, vacinas e aos produtos biológicos e suas substâncias ativas, dentre outras questões. Tal situação é importante pois visa garantir à Anvisa obter informações sobre o produto por meio dos acordos, caso necessário, garantindo assim a segurança do processo de avaliação da agência.</t>
    </r>
  </si>
  <si>
    <t>Fresenius Kabi Brasil Ltda</t>
  </si>
  <si>
    <t>Inclusão do §4 ºO medicamento comparador adquirido no mercado internacional pode possuir locais de fabricação da substância ativa ou do produto terminado divergentes em relação ao produto registrado junto à Anvisa desde que a respectiva AREE tenha aprovado a inclusão desses locais de fabricação, demonstrando equivalência e segurança de ambos os produtos.</t>
  </si>
  <si>
    <t>Esta proposta visa a otimização dos processos regulatórios, levando em consideração a confiabilidade dos estudos realizados por outras autoridades sanitárias reconhecidas pela Anvisa e alinhamento com ICHQ5. Se a AREE aprovou a inclusão de um novo local de fabricação e demonstrou a comparabilidade por estudos robustos, não é necessário duplicar esses esforços, respeitando e aceitando os resultados dos estudos conduzidos por essa autoridade. Isso contribui para reduzir o ônus regulatório, economizar tempo e recursos, mantendo o foco na segurança e eficácia dos medicamentos, sem comprometer os padrões de qualidade exigidos.</t>
  </si>
  <si>
    <t xml:space="preserve">Importante destacar que se ficar demonstrado ou não puder ser afastado que o local do DS seja diferente do autorizado no Brasil, pode ser exigido pro caso concreto a realização do estudo ponte para garantir a representatividade, ainda que o local esteja autorizado pela AREE. Isso é importante para garantir o cumprimento da Lei 6360 que permite o registro de produtos similares a outros já autorizados pela Anvisa. Assim,  comparador precisa ser um produto autorizado pela Anvisa, não bastando somente estar autorizado pela AREE, pois precisamos garantir a similaridade com o produto registrado no país, ainda que de forma indireta por meio do estudo ponte. </t>
  </si>
  <si>
    <t>[Proposta de texto Blau]:
Art. 4º. O medicamento biológico a ser utilizado como comparador no exercício de comparabilidade deverá ser o produto registrado na Anvisa, cujo registro tenha sido embasado por um dossiê completo, exceto para os casos explicitados em §2º, §3º e Art. 5° a seguir.
(...)
§2º Pode ser utilizado o medicamento biológico comparador adquirido em qualquer país que ele esteja disponível, desde que comprovado que se trata do medicamento de mesmo fabricante do produto terminado que o registrado junto à ANVISA .
§3º Caso o medicamento comparador adquirido no mercado internacional possua diferentes locais de fabricação da substância ativa ou do produto terminado em relação ao produto registrado junto à Anvisa, deve ser realizado estudo ponte demonstrando representatividade com relação ao produto efetivamente registrado em território nacional. Estudos pontes podem ser substituídos por racional técnico demonstrando que os diferentes locais de fabricação tenham sido aprovados pela
AREE indicando que os produtos são equivalentes.</t>
  </si>
  <si>
    <t>Art. 4º
[Justificativa]: A empresa entende que adicionar essa consideração deixa o texto mais claro.
§2º
[Dúvidas]: A empresa adverte que a informação sobre o local de produção da substância ativa e do produto terminado podem não ser públicas em outros mercados. Como comprovar essas informações? 
[Justificativa]: A empresa entende que possam existir casos em que a aquisição de um medicamento comparador registrado junto à ANVISA possa ocorrer em qualquer país que esteja disponível, desde que comprovado que se trata do medicamento de mesmo fabricante do produto terminado que o registrado junto à ANVISA. Por exemplo: Em casos de Biossimilar desenvolvido fora do Brasil, o estudo de comparabilidade pode ter utilizado lotes de produto adquiridos no país de origem, mas que fabricados no mesmo local de produto terminado indicado no registro do produto junto à ANVISA.
§3º
[Dúvidas]: A empresa gostaria de confirmar o seguinte entendimento: se o produto for adquirido no exterior, mas tem mesmo fabricante de IFA e PT do produto registrado junto a ANVISA, o estudo ponte não é necessário. O estudo ponte seria aplicável apenas se comprovada a diferença de IFA e PT em relação ao registrado na ANVISA. A empresa adverte que a informação sobre o local de produção da substância ativa e do produto terminado podem não ser públicas em outros mercados. Como comprovar essas informações? 
[Justificativa]: Podem existir produtos que estejam registrados junto a uma AREE que possuam diferentes locais de fabricação, mas nem todos registrados junto à ANVISA, no entanto, para a AREE aprovar os dois locais de fabricação foi necessária a comprovação de comparabilidade entre o produto fabricado nos diferentes locais de fabricação.</t>
  </si>
  <si>
    <r>
      <rPr>
        <sz val="9"/>
        <color rgb="FF000000"/>
        <rFont val="Calibri"/>
      </rPr>
      <t xml:space="preserve">Ainda que seja importante a questão do local de fabricação da </t>
    </r>
    <r>
      <rPr>
        <i/>
        <sz val="9"/>
        <color rgb="FF000000"/>
        <rFont val="Calibri"/>
      </rPr>
      <t>Drug Substance</t>
    </r>
    <r>
      <rPr>
        <sz val="9"/>
        <color rgb="FF000000"/>
        <rFont val="Calibri"/>
      </rPr>
      <t>, é verdadeiro que esta informação pode ser difícil de ser obtida. Assim, a descrição deste ponto foi ajustada e voltada ao medicamento comparador, na mesma linha do anteriormente utilizado na RDC 55 e que funcionou operacionalmente. Porém, importante destacar que se ficar demonstrado ou não puder ser afastado que o local do DS seja diferente do autorizado no Brasil, pode ser exigido pro caso concreto a realização do estudo ponte para garantir a representatividade. Isso é importante para garantir o cumprimento da Lei 6360 que permite o registro de produtos similares a outros já autorizados pela Anvisa. Assim,  comparador precisa ser um produto autorizado pela Anvisa, não bastando somente estar autorizado pela AREE, pois precisamos garantir a similaridade com o produto registrado no país, ainda que de forma indireta por meio do estudo ponte.   Em relação à necessidade do produto ser adquirido em um mercado regulado por AREE, importante destacar que isso busca garantir uma segurança em relação ao produto utilizado no exercício da Comparabilidade, sendo algo para proteger a Anvisa e o próprio desenvlvedor, pois é designada como AREE, a instituição que possui similaridade de medidas e controles em relação ao processo regulatório adotado pela Anvisa e que cumpre a totalidade dos seguintes requisitos e realize atividades regulatórias de pré e pós mercado, de maneira consistente às adotadas pela Anvisa, possua sistema regulatório transparente, orientado pelas boas práticas regulatórias, com medidas que previnam conflito de interesse, adote padrões e normas internacionais equivalentes aos atualmente adotados pela Anvisa aplicáveis a IFA, medicamentos, vacinas e aos produtos biológicos e suas substâncias ativas, dentre outras questões. Tal situação é importante pois visa garantir à Anvisa obter informações sobre o produto por meio dos acordos, caso necessário, garantindo assim a segurança do processo de avaliação da agência.</t>
    </r>
  </si>
  <si>
    <t>Art. 4º. O medicamento biológico a ser utilizado como comparador no exercício de comparabilidade deverá ser o produto registrado na Anvisa, cujo registro tenha sido embasado por um dossiê completo.
§1º O mesmo medicamento biológico comparador deverá ser utilizado em todas as etapas do exercício de comparabilidade.  
§2º Pode ser utilizado o medicamento biológico comparador adquirido em mercado internacional em países regulados por uma por das AREE reconhecidas pela Anvisa, desde que este seja o mesmo aprovado em território nacional.</t>
  </si>
  <si>
    <t>Embora seja proposta a realização do estudo ponte como uma exceção, ou seja, apenas nos casos em que os diferentes locais de fabricação da substância ativa ou do produto terminado possam ocasionar diferenças significativas em comparação ao medicamento aprovado no país, é fato que existe uma dificuldade em se obter as informações referentes ao local de fabricação da substância ativa junto à Anvisa e aprovados especificamente para o Brasil. Esta não é uma informação normalmente apresentada no Datavisa, como os locais de embalagem e fabricação do produto terminado, o que dificulta a análise solicitada. No âmbito global, embora seja possível de obter algumas informações, é conhecido que não é possível identificar de maneira absoluta e clara quais são os locais de fabricação utilizados nos produtos no mercado, dificultando ainda mais a obtenção destas informações.
Não está claro por que a Anvisa solicita a inclusão de um estudo de ponte para casos de diferenças nos locais de fabricação da substância ativa ou do produto acabado - aqui é importante ressaltar que o medicamento biológico comparador (inovador) é muitas vezes aprovado globalmente com base em um único programa de desenvolvimento com um único conjunto de estudos clínicos e todas as mudanças subsequentes no processo de fabricação são sempre preenchidas pelo patrocinador do produto de referência do originador para este conjunto de dados inicial. Consequentemente, é esperado que o medicamento de refêrencia internacional seja comparável ao medicamento de referência registrado na Anvisa.  
Ademais, estudos ponte levam o custo e o tempo para o desenvolvimento de biossimilares. 
Por fim, os fabricantes globais de biossimilares e as agências reguladoras globais estão procurando maneiras de apoiar programas de desenvolvimento globais e melhorar a eficiência do uso de produtos comparadores não aprovados localmente/regionalmente. Esta proposta vai na direção oposta desse esforço regulatório mundial. Vale ainda comentar que este requisito adicional de estudo ponte possivelmente impactará negativamente na escolha das empresas internacionais em trazer novos produtos biossimilares no Brasil, uma vez que o processo de registro é desacelerado e mais custoso devido a requerimentos específicos locais, assim como dificuldade de aquisição de lotes adicionais do medicamento comparador. É digno de nota que a Suíça abandonou a exigência de estudo ponte em apoio a programas de desenvolvimento global, e que a IGBA publicou um Paper recentemente a respeito desse tema (IGBA Reflection Paper on waiving bridging studies for biosimilar medicines applications).
Algumas publicações, como os artigos Future Evolution of Biosimilar Development by Application of Current
Science and Available Evidence: The Developer’s e A ‘Global Reference’ Comparator for Biosimilar Development, publicados na BioDrugs, também discutem sobre a possibilidade das autoridades regulatórias não exigirem tais estudos.</t>
  </si>
  <si>
    <t>1 - Comentário: entendemos que o dossie do comparador já esta na Anvisa. Outro ponto seria que com esta questão da AREE, há impedimento que outros comparadores fossem adquiridos em mercados que não estão dispostos nesta lista.  
2 - Sobre a questão do fabricante de IFA, não há como saber de onde veio o IFA. Não está contido nem no certificado de analise. Como a Anvisa tratou deste tema até o momento para os produtos que foram desenvolvidos no Brasil ou registrados aqui mas desenvolvidos no exterior com comparador adquirido no exterior?</t>
  </si>
  <si>
    <t>PROPOSTA DE ALTERAÇÃO:
§2º Pode ser utilizado o medicamento biológico comparador adquirido em mercado internacional em países regulados por uma das AREE reconhecidas pela Anvisa, desde que seja comprovado que o fabricante do produto terminado é o mesmo do medicamento registrado no país.
PROPOSTA DE ALTERAÇÃO:
§3º Caso o medicamento comparador adquirido no mercado internacional possua diferentes locais de fabricação do produto terminado em relação ao produto registrado junto à Anvisa, poderá ser solicitado um estudo ponte demonstrando representatividade com relação ao produto efetivamente registrado em território nacional.
PROPOSTA DE INCLUSÃO:
§ 4⁰. A Anvisa poderá solicitar estudos de PK/PD mediante justificativa técnico-cientifica se verificar que existem diferenças relevantes na qualidade do produto.</t>
  </si>
  <si>
    <t>COMENTÁRIO:
Sugerimos a confecção de um guia para os requisitos do exercício de comparabilidade, tornando mais claro o que a Agência espera do setor regulado – vide o Guia n.º 60/2023 (Guia para submissão de registro de medicamento sintético e semissintético novo ou inovador pela via de desenvolvimento abreviado). 
JUSTIFICATIVA:
O local de fabricação da substância ativa não é uma informação disponível como o local de fabricação do produto terminado que as empresas podem consultar no DATAVISA ou bula do produto, razão pela qual sugerimos a sua supressão do texto.
JUSTIFICATIVA:
No tocante aos “estudos pontes”, e em linha com o que havia sido apresentado na reunião com o setor em setembro/2023, entendemos que eles “poderão” ser solicitados (página 7 da apresentação - “Melhoria no texto tornando claro o uso de produto registrado no Brasil, mas adquirido em mercado internacional e eventual necessidade de estudo ponte;”). 
Então, faz-se necessário a substituição do “deverá ser realizado” pelo “poderá ser solicitado”. A uma porque a existência, por si só, de diferentes locais de fabricação não significa que os medicamentos são distintos em comparação a aquele registrado no Brasil. A duas porque não serão aceitos quaisquer medicamentos comparadores adquiridos internacionalmente, mas somente aqueles registrados em uma Autoridade Reguladora Estrangeira Equivalente (AREE) à Anvisa, a qual avaliou – com o mesmo rigor técnico e critérios técnicos semelhantes – e aprovou os locais de fabricação.  Ou seja, a AREE concluiu, a partir do que foi apresentado pelo detentor do registro no exterior, que os medicamentos fabricados em locais distintos são equivalentes.  A três porque é provável que o fabricante do comparador tenha conduzido um exercício de comparabilidade entre lotes de ambos os locais, de acordo com a diretriz ICH Q5E.  A quatro porque o intento da norma é a otimização dos processos regulatórios, considerando a confiabilidade das análises realizadas por outras autoridades sanitárias reconhecidas pela Anvisa. A cinco porque se busca economizar tempo e recursos, mantendo-se o foco na segurança e eficácia dos medicamentos, sem comprometer os padrões de qualidade exigidos. A seis porque os estudos/técnicas para fins do exercício de comparabilidade entre o medicamento biossimilar e de referência para demonstrar a sua alta similaridade, atualmente, são bastante sensíveis e capazes de detectar até mesmo eventuais pequenas diferenças de relevância clínica entre eles. 
JUSTIFICATIVA:
Incluir na norma a possibilidade de a Anvisa solicitar os estudos de PK/PD em concordância com a necessidade de evidências adicionais apresentada no Art. 2°, inciso III, retirando a frase do “Capítulo I – Disposições Iniciais” que trata de definições e realocando no “Capítulo II – Do registro de biossimilares pela via de desenvolvimento por comparabilidade”.</t>
  </si>
  <si>
    <t xml:space="preserve">Art. 5º </t>
  </si>
  <si>
    <t>Dúvida: Como seria realizada a anuência, seria por um documento, petição ou reunião? Sugerimos a emissão do parecer por caixa postal, para que fique registrado para a empresa e para a Anvisa.</t>
  </si>
  <si>
    <t>Dúvida do Participante</t>
  </si>
  <si>
    <t>A Anuência pode ser realizada por meio de requisição via processo SEI, precedido de discussão com a área técnica em reunião do parlatório ou outra forma mais adequada que pode ser definida para estas avaliações em rotina.</t>
  </si>
  <si>
    <t>(Parágrafo único). incluir "reconhecida pela Anvisa"
Parágrafo único. Na situação prevista no caput, será candidato a comparador o medicamento biológico novo registrado por AREE, reconhecida pela Anvisa, para medicamentos biológicos, definida em resoluções específicas.</t>
  </si>
  <si>
    <t>Justificativa: Como mencionado no Voto, (...) os critérios hoje vigentes inviabilizam a utilização de um medicamento referência internacional não registrado no país, mesmo quando tecnicamente justificável, com a concordância da área técnica, por exigir o acesso total e irrestrito a documentação do produto de referência.
Comentário: devido a insegurança jurídica pedimos gentilmente que a Anvisa defina os critérios para eleição do comparador e esclareça, nesta norma, onde será apresentada as informações ao setor regulado.</t>
  </si>
  <si>
    <t xml:space="preserve">As AREE citadas na resolução específica que estiver vigente sobre reliance já são as consideradas reconhecidas pela Anvisa, não sendo necessário repetir a informação. Os critérios de eleição é o produto atender minimamente às condições de reliance, ou seja, que a Anvisa tenha informações suficientes para o produto. </t>
  </si>
  <si>
    <t>Parágrafo único. Na situação prevista no caput, será candidato a comparador o medicamento biológico registrado por AREE para medicamentos biológicos, definida em resoluções específicas.</t>
  </si>
  <si>
    <t>A retirada no termo "novo" foi considerada necessária pois eventualmente o produto internacional a ser eleito pode não ser necessariamente um medicamento novo dentro dos conceitos entendidos pela Anvisa. Assim o texto foi aceito com pequenas melhorias para garantir que o produto internacional tenha desenvolvimento completo.</t>
  </si>
  <si>
    <t>Na situação prevista no caput, será candidato a comparador o medicamento biológico registrado com um dossiê completo, por AREE para medicamentos biológicos, definida em resoluções específicas</t>
  </si>
  <si>
    <t>Art. 5º Em caso de comprovada indisponibilidade do produto biológico de referência no mercado nacional e internacional que possa ser usado como comparador, a eleição do medicamento a ser utilizado no exercício de comparabilidade deverá ser previamente discutida e anuída pela Anvisa.</t>
  </si>
  <si>
    <t>Alinhamento com guias OMS, UK e EMA.</t>
  </si>
  <si>
    <t>Os produtos biológicos são medicamentos e a Anvisa está buscando harmonizar os conceitos das variadas resoluções. A própria RDC 55 será ajustada neste sentido quando de sua revisão.</t>
  </si>
  <si>
    <t>Dúvida:
Quais os critérios a Anvisa adotará para a definição desse comparador? Está previsto uma resolução específica para esse tópico?</t>
  </si>
  <si>
    <t>O produto deve possuir documentação disponível que permita à Anvisa identificar as características essenciais do produto aprovado pela AREE, semelhante à necessidade para concessão de reliance. O requisito, além da AREE, é que o dossiê seja referente a um desenvolvimento completo, ou seja, que tenha sido autorizado por meio de execução de ensaios clínicos completos avaliados pela agência de referência.</t>
  </si>
  <si>
    <t>[Proposta de texto Blau]: 
Art. 5º Em caso de comprovada indisponibilidade para aquisição do medicamento comparador registrado junto à ANVISA seja no mercado nacional ou internacional, a eleição do medicamento a ser utilizado no exercício de comparabilidade deverá ser previamente discutida e anuída pela Anvisa em resoluções específicas.
Parágrafo único.
Exclusão do parágrafo único</t>
  </si>
  <si>
    <t>Art. 5º 
[Dúvidas]: A empresa gostaria do esclarecimento referente à forma como a empresa solicitará a anuência da agência. Seria via protocolo? Sob qual código de assunto? Também solicita esclarecimento se a agência propõe, com esse artigo, abertura para avaliar a utilização de comparador registrado em AREE que não possua registro junto à ANVISA.
[Justificativa]: A empresa vê a necessidade de tornar o texto mais claro quanto à aquisição. 
parágrafo único
[Justificativa]: Informação já incluída na nova proposta de texto do Art 5°.</t>
  </si>
  <si>
    <t>O objetivo do artigo é justamente permitir o comparador internacional nos casos de indisponibilidade de produto no mercado nacional e indicar que este deve ser registrado por uma AREE. O fluxo para tal anuência ainda não está totalmente fechado, porém o caminho mais lógico é por meio do Sistema SEI, precedido de reunião técnica com a área de registro para discussão sobre o potencial comparador.</t>
  </si>
  <si>
    <t>1 - Sugestão: Para que não fique tão restrito assim, não saberiamos onde esse produto poderia ser encontrado. Precisaria deixar mais claro. Como seria tambem este pedido de anuência da Anvisa? 
2 - Parágrafo único. Na situação prevista no caput, será candidato a comparador o medicamento biológico registrado por AREE para medicamentos biológicos, definida em resoluções específicas.</t>
  </si>
  <si>
    <t>2 - JUSTIFICATIVA - solicitação de retirada da palavra novo, pois existe a possibilidade de um biossimilar ser desenvolvido por comparabilidade pela via individual. Ou no caso de comparador internacional, de já ser um produto bem estabelecido.  
Sobre a questão da AREE, há impedimento que outros comparadores fossem adquiridos em mercados que não estão dispostos nesta lista.</t>
  </si>
  <si>
    <t>A retirada no termo "novo" foi considerada necessária pois eventualmente o produto internacional a ser eleito pode não ser necessariamente um medicamento novo dentro dos conceitos entendidos pela Anvisa. Assim o texto foi aceito com pequenas melhorias para garantir que o produto internacional tenha desenvolvimento completo. Quanto à questão da AREE é uma necessidade de que o produto seja registrado num local de confiança regulatória. A questão importante é o candidato a comparador ser autorizado por AREE. Lembrando também que tal situação só faz juz no caso definido pelo caput.</t>
  </si>
  <si>
    <t>COMENTÁRIO:
Como seria feita a anuência pela Anvisa? Sugerimos a emissão do parecer por caixa postal para que fique registrado para a empresa e para a Anvisa.</t>
  </si>
  <si>
    <t>O fluxo para tal anuência ainda não está fechado, porém há possibilidade de utilização do Sistema SEI, precedido de reunião técnica com a área de registro para discussão sobre o potencial comparador ou utilização das ferramentas de contato, como o SAT.</t>
  </si>
  <si>
    <t xml:space="preserve">Art. 6º </t>
  </si>
  <si>
    <t>§1º. Os estudos não clínicos e clínicos devem ser comparativos e desenhados para detectar diferenças significativas entre o candidato a biossimilar e o medicamento biológico comparador.
§2º. Os estudos não clínicos e clínicos são documentos de natureza pública e estarão acessíveis para toda a sociedade.</t>
  </si>
  <si>
    <t>Sugere-se a alteração supra como forma de garantir a ampla publicidade dos estudos clínicos e não clínicos como forma de cumprimento do Art. 37 da CF/88, bem como para o fim de permitir que a sociedade civil especializada possa avaliar e opinar sobre o tema.</t>
  </si>
  <si>
    <t>A motivação técnico-científica apresentada compõe a documentação produzida pela detentora no desenvolvimento de seu produto, assim como a versão integral da mesma não pode disponibilizada por questões de confidencialidade. Porém, considerando os princípios de transparência administrativa, a Anvisa publica o PPAM (parecer público) que descreverá, sem fornecer informações sigilosas, os dados dos estudos apresentados bem como a análise contextualizada realizada pelo revisor, com acesso irrestrito à qualquer cidadão.</t>
  </si>
  <si>
    <t>Art. 6º. No ato do protocolo do pedido de registro do candidato a biossimilar, a empresa solicitante deverá apresentar os relatórios completos dos estudos não-clínicos e clínicos.
Parágrafo único. Os estudos não clínicos e clínicos devem ser comparativos e desenhados para detectar diferenças significativas entre o candidato a biossimilar e o produto biológico de referência.</t>
  </si>
  <si>
    <t>A Anvisa está buscando harmonizar as normativas com a legislação nacional e padronizar as classes de medicamentos com este termo. Outras normas serão alteradas neste sentido buscando esta padronização a partir de suas revisões.</t>
  </si>
  <si>
    <t/>
  </si>
  <si>
    <t>SEÇÃO II
INFORMAÇÃO NÃO-CLÍNICA E CLÍNICA
[Dúvidas]: Está sendo considerado pela agência a elaboração de guias específicos para isenção de estudos clínicos?
[Justificativa]: A empresa gostaria que a Agência considerasse a elaboração de guias específicos para isenção de estudos clínicos quando aplicável para grupo de moléculas como já é feito em outros países AREE, lançando mão de estudos de comparabilidade cientificamente robustos e sem desconsiderar a necessidade de estudos de PK/PD.</t>
  </si>
  <si>
    <t xml:space="preserve">A ANVISA tem intenção de produzir guias sobre o tema isenção de estudos não clínicos e clínicos, dentro de suas limitações de pessoal. Para minimizar este ponto, até ser possível termos guias próprios, os guias de AREE serão considerados válidos. </t>
  </si>
  <si>
    <t xml:space="preserve">Art. 7º </t>
  </si>
  <si>
    <t>§1º. Os estudos não clínicos em animais podem ser dispensados mediante justificativa técnico-científica a ser avaliada pela Anvisa. O racional sobre a isenção deve baseado em guias de medicamentos biológicos publicados por AREE.
§2º. A motivação técnico-científica é informação de natureza pública e estará acessível para toda a sociedade.</t>
  </si>
  <si>
    <t>Tendo em vista que a motivação dos atos é atividade intrínseca e obrigatória da Administração Pública e, da mesma forma, a Administração deve observar o princípio constitucional de publicidade e, ainda, atuar com transparência, sugere-se que a motivação fique acessível para a sociedade, podendo esse acesso ser por meio de publicidade passiva (ex: pedido via LAI) ou ativa (ex.: no website, nas informações de registro do produto).</t>
  </si>
  <si>
    <t>A motivação técnico-científica apresentada compõe a documentação produzida pela detentora no desenvolvimento de seu produto, assim como a versão integral da mesma não pode disponibilizada por questões de confidencialidade. Porém, considerando os princípios de transparência administrativa, a Anvisa publica o PPAM (parecer público) que descreverá, sem fornecer informações sigilosas, a argumentação técnica apresentada bem como a análise contextualizada realizada pelo revisor, com acesso irrestrito à qualquer cidadão.</t>
  </si>
  <si>
    <t>COMENTÁRIO:
A necessidade de estudos toxicológicos é fundamental para um produto inovador. No caso de um biossimilar, este conhecimento já existe. Seria ético o sacrifício de animais para não gerar nenhum conhecimento novo? Além disso, os dados de efeitos colaterais em humanos e imunogenicidade comparativos irão ser disponibilizados. 
No guia de biossimilaridade do EMA está descrito:
“Analytical studies (see Guideline on similar biological medicinal products containing biotechnology-derived proteins as active substance – quality issues) and in vitro pharmacotoxicological studies should be conducted first and a decision then made as to the extent of what, if any, in vivo work in animal studies will be required.”
No guia de biossimilaridade do EMA para mAbs está descrito:
“The conduct of repeated dose toxicity studies in non-human primates is usually not recommended. Also, the conduct of toxicity studies in non-relevant species (i.e. to assess unspecific toxicity only, based on impurities) is not recommended. Due to the different production processes used by the biosimilar and reference product manufacturers, qualitative differences of process related impurities will occur (e.g. host cell proteins). Such impurity level should be kept to a minimum, which is the best strategy to minimise any associated risk. Qualitative or quantitative difference(s) of product-related variants (e.g. glycosylation patterns, charge variants) may affect biological functions of the mAb and are expected to be evaluated by appropriate in vitro assays. These quality differences may have an effect on immunogenic potential and potential to cause hypersensitivity. It is acknowledged that these effects are difficult to predict from animal studies and should be further assessed in clinical studies. Immunogenicity assessment in animals is generally not predictive for immunogenicity in humans, but may be needed for interpretation of in vivo studies in animals. Blood samples should be taken and stored for future evaluations if then needed. Studies regarding safety pharmacology and reproduction toxicology are not required for non-clinical testing of biosimilar mAbs. Studies on local tolerance are usually not required. If excipients are introduced for which there is no or little experience with the intended clinical route, local tolerance may need to be evaluated. If other in vivo studies are performed, evaluation of local tolerance may be part of the design of that study instead of the performance of separate local tolerance studies.”</t>
  </si>
  <si>
    <t>Entendemos que se deve buscar diminuir a utilização de animais em estudos, porém podem existir situações em que estes estudos sejam necessários. A proposta normativa deixa no parágrafo único a possibilidade de isenção dos estudos, justificados tecnicamente, atendendo assim a todas as necessidades e mantendo a discussão sobre necessidade ou não dos estudos no âmbito técnico/científico. A isenção em todos os casos ainda não é possível. Por fim, o guia citado será considerado, conforme disposto no parágrafo único por ser emitido por uma AREE.</t>
  </si>
  <si>
    <t>A necessidade de estudos toxicológicos é fundamental para um produto inovador. No caso de um biossimilar, este conhecimento já existe. Seria ético o sacrifício de animais para não gerar nenhum conhecimento novo? Além disso, os dados de efeitos colaterais em humanos e imunogenicidade comparativos irão ser disponibilizados. 
No guia de biossimilaridade do EMA está descrito:
“Analytical studies (see Guideline on similar biological medicinal products containing biotechnology-derived proteins as active substance – quality issues) and in vitro pharmacotoxicological studies should be conducted first and a decision then made as to the extent of what, if any, in vivo work in animal studies will be required.”
No guia de biossimilaridade do EMA para mAbs está descrito:
“The conduct of repeated dose toxicity studies in non-human primates is usually not recommended. Also, the conduct of toxicity studies in non-relevant species (i.e. to assess unspecific toxicity only, based on impurities) is not recommended. Due to the different production processes used by the biosimilar and reference product manufacturers, qualitative differences of process related impurities will occur (e.g. host cell proteins). Such impurity level should be kept to a minimum, which is the best strategy to minimise any associated risk. Qualitative or quantitative difference(s) of product-related variants (e.g. glycosylation patterns, charge variants) may affect biological functions of the mAb and are expected to be evaluated by appropriate in vitro assays. These quality differences may have an effect on immunogenic potential and potential to cause hypersensitivity. It is acknowledged that these effects are difficult to predict from animal studies and should be further assessed in clinical studies. Immunogenicity assessment in animals is generally not predictive for immunogenicity in humans, but may be needed for interpretation of in vivo studies in animals. Blood samples should be taken and stored for future evaluations if then needed. Studies regarding safety pharmacology and reproduction toxicology are not required for non-clinical testing of biosimilar mAbs. Studies on local tolerance are usually not required. If excipients are introduced for which there is no or little experience with the intended clinical route, local tolerance may need to be evaluated. If other in vivo studies are performed, evaluation of local tolerance may be part of the design of that study instead of the performance of separate local tolerance studies.”</t>
  </si>
  <si>
    <t>Incluir:
Parágrafo único. Os estudos não clínicos em animais podem ser dispensados mediante justificativa técnico-científica a ser avaliada pela Anvisa. O racional sobre a isenção pode ser baseado em guias de medicamentos biológicos publicados por AREE.</t>
  </si>
  <si>
    <t>A empresa propõe substituir "deve" por "pode" deixando aberta a possibilidade de que, caso não existam guias específicos para o produto biológico em desenvolvimento nas AREE, poderia ser aceito racional técnico-científico apresentado pela empresa, ou guias publicados por outras agências, que poderiam ser reconhecidos pela ANVISA.</t>
  </si>
  <si>
    <t>A manutenção do termo "deve" quando se refere aos guias considerados aceitáveis é importante tendo em vista da necessidade da Anvisa garantir e reafirmar a harmonização e convergência regulatória com as autoridades de referência para os critérios técnico-científicos considerados aceitáveis para a eventual isenção. Assim, fica consignado que a Anvisa aceita e considera os racionais destes guias aceitáveis para as suas decisões quanto às análises. Porém, também é preciso garantir a soberania da Anvisa na tomada de suas decisões, assim o texto original da CP se monstra imperfeito, pois vincularia a decisão sempre ao estabelecido pela AREE. Assim foi detectada a necessidade de ajuste deste ponto considerando que a Anvisa possui soberania em suas decisões e especialmente porque o corpo técnico da Agência possui alta capacitação técnica para definir e estabelecer critérios aceitáveis de isenções. O texto proposto na sugestão do setor, porém, acaba sendo inadequado ao colocar as decisões muito no âmbito individual de cada processo, quando sugere apenas a aceitação de racional técnico-científico, o que poderia causar sobrecarga administrativa à área com grande volume de demandas individuais, bem como ocorreria risco de decisões casuísticas, o que seria inadequado considerando a necessidade de manter a convergência regulatória internacional, bem como um ambiente estável e transparente aos desenvolvedores. Neste sentido, a ideia central da proposta será incorporada, com aceitação parcial (A ideia central foi aceita), concluindo pela inclusão da aceitação de guias publicados pela própria Anvisa. Esta proposta corrige a distorção do texto original, garantindo a soberania da Agência, porém preserva a área de receber muitos pedidos individuais, alguns com embasamento frágil, bem como torna o ambiente regulatório mais transparente ao passo que com a publicação dos guias Anvisa, os critérios científicos considerados adequados pela área estarão disponibilizados a todos os desenvolvedores e evitando assim decisões casuísticas.</t>
  </si>
  <si>
    <t>§ 1º Os estudos não clínicos em animais podem ser dispensados mediante justificativa técnico-científica a ser avaliada pela Anvisa.                                                           § 2º O racional sobre a isenção deve ser baseado em guias de medicamentos biológicos publicados por AREE ou em guias editados pela Anvisa.</t>
  </si>
  <si>
    <t>[Proposta de texto Blau]:
Art 7º 
(...)
Parágrafo único. Os estudos não clínicos em animais podem ser dispensados mediante justificativa técnico-científica a ser avaliada pela Anvisa. O racional sobre a isenção devem ser baseado em guias de medicamentos biológicos publicados por AREE ou, em sua ausência, em racional técnico científico.</t>
  </si>
  <si>
    <t>Art 7º 
(...)
Parágrafo único. 
[Dúvidas]: Como a empresa poderá solicitar a avaliação da agência referente a justificativa técnico-científica para dispensa de estudos não clínicos em animais?
[Justificativa]: A empresa vê a necessidade de flexibilizar o item a fim de cobrir todas as situações possíveis.</t>
  </si>
  <si>
    <t>Parágrafo único. Os estudos não clínicos em animais podem ser dispensados mediante justificativa técnico-científica a ser avaliada pela Anvisa. O racional sobre a isenção devem ser baseados nos estudos analíticos e suportados por guias de medicamentos biológicos publicados por AREE</t>
  </si>
  <si>
    <t>Deixar claro que a possibilidade de isenção deve ser baseada nos estudos analíticos do produto. Os guias internacionais podem ser usados como suporte na justificativa, visto que já preconizam o "stepwise approach".</t>
  </si>
  <si>
    <t>O termo "racional técnico-científico" engloba estudos analíticos que venham a ser necessários para a isenção, sendo que os dados analíticos de comparação entre o comparador e o candidato a biossimilar um requisito obrigatório, que vai ser objeto da análise técnica do revisor da Anvisa.</t>
  </si>
  <si>
    <t>Parágrafo único. Os estudos não clínicos em animais podem ser dispensados mediante justificativa técnico-científica a ser avaliada pela Anvisa. O racional sobre a isenção pode  baseado em guias de medicamentos biológicos publicados por AREE.</t>
  </si>
  <si>
    <t>II - Eles geralmente possuem outros tipos de estudos a depender do produto. Gostaríamos de confirmar se seria apenas estes? Visando previsibilidade.  
Paragrafo Único - Se não existirem estes guias nestas agencias, que a empresa possa apresentar um racional baseado em outras autoridades.</t>
  </si>
  <si>
    <t xml:space="preserve">Art. 8º </t>
  </si>
  <si>
    <t>§4º. Toda e qualquer dispensa de estudo será objeto de motivação técnico-científica de natureza pública e estará acessível para toda a sociedade.</t>
  </si>
  <si>
    <t>Art. 8º - ...
...
§ 3º Quando disponíveis, os resultados de estudos fase IV deverão ser apresentados.
§ 4º Os estudos de farmacodinâmica podem ser combinados com estudos de farmacocinética, desde que caracterizada a relação farmacocinética/farmacodinâmica.</t>
  </si>
  <si>
    <t>Justificativa inclusão § 4º: a proposta em consulta pública é complementar à RDC 55/2010, assim é necessário que os estudos apresentados em ambas sejam consonantes. Deste modo, o §4º foi acrescido para fim de harmonização com o §1º do Art. 46 da RDC 55.</t>
  </si>
  <si>
    <t>O formato dos estudos apresentados, incluindo a combinação proposta no artigo não aceito, pode ser aceitável desde que atenda aos parâmetros técnicos de ambos os estudos de PK e PD, não existindo necessidade deste detalhamento.</t>
  </si>
  <si>
    <t>PROPOSTA DE ALTERAÇÃO - I:
§1º O desenho e as margens de comparabilidade dos estudos de segurança e eficácia previstos no inciso III deste artigo devem ser especificados e respaldados estatística e clinicamente.
§2º Quando disponíveis, os resultados de estudos fase IV deverão ser apresentados.
PROPOSTA DE INCLUSÃO - II:
§ 3° Um estudo comparativo de eficácia e segurança poderá não ser necessário se evidências suficientes de biossimilaridade puderem ser obtidas de outras etapas do exercício de comparabilidade. 
§ 4° A ANVISA avaliará a justificativa técnica-científica apresentada e poderá solicitar testes, ensaios ou caracterização adicional de modo a esclarecer dúvidas sobre o exercício da comparabilidade</t>
  </si>
  <si>
    <t>JUSTIFICATIVA - I e II:
O texto do Guia da OMS pode ser usado pode ser incorporado nessa RDC ao invés de se deixar aberto a utilização de guias. Este texto já está descritivo o suficiente para permitir a isenção de estudos clínicos comparativos. Além disso há vários artigos publicados, em anexo, que subsidiam esta isenção.
Ainda, vale enfatizar que, a necessidade de um estudo clínico comparativo de eficácia e segurança para o biossimilar proposto e o tipo de estudo, se necessário, poderá ser influenciado por fatores como:
•	Capacidade adequada de caracterização do biossimilar;
•	Disponibilidade de métodos adequados, sensíveis e ortogonais para uma análise adequada e caracterização funcional;
•	Grau de similaridade analítica e funcional entre o biossimilar e o produto comparador;
•	Existência de um parâmetro de farmacodinâmica relevante;
•	Grau de compreensão do(s) mecanismo(s) de ação do produto biológico em diferentes indicações e quão bem eles podem ser investigados em testes in vitro de ligação e funcionais - a contribuição de cada mecanismo de ação para o efeito clínico observado não é relevante, desde que possa ser medida;
•	Conhecimento de qualquer imunogenicidade (potencialmente) indesejada - por exemplo, incidência de Anticorpos anti-droga (ADA) e a magnitude da resposta de ADA, incluindo o nível de anticorpos neutralizantes e anticorpos direcionados a substâncias endógenas (por exemplo, eritropoietina e fatores de coagulação);
•	Se o perfil de impurezas ou a natureza dos excipientes do biossimilar gera preocupações clínicas.</t>
  </si>
  <si>
    <t>O texto proposto do parágrafo 3o é mais limitante que o proposto no parágrafo 1o originalmente pela Anvisa. Na proposta da empresa, apenas estudos de comparativos de segurança e eficácia poderiam ser dispensados, ao passo que a proposta da Anvisa indica que estudos ou ainda parâmetros podem ser dispensados, desde que tecnicamente embasado, aplicando-se a mais possibilidades de estudos.</t>
  </si>
  <si>
    <t>§ 1º Alguns estudos clínicos e/ou parâmetros da avalição clínica comparativa podem ser dispensados desde que demonstrados atributos de qualidade, alta comparabilidade, funcionalidade e caracterização do produto candidato a biossimilar e mediante justificativa técnico-científica a ser avaliada pela Anvisa. As discussões sobre a isenção devem ser baseadas em guias de produtos biológicos publicados por AREE.</t>
  </si>
  <si>
    <t>O detalhamento sobre as principais características do candidato a biossimilar se faz necessário de forma a deixar transparente o nível de similaridade requerido e aceitável pela Agência.</t>
  </si>
  <si>
    <t>O texto proposto foi aceito na ideia pricipal, para maior clareza dos critérios de avaliação. Além disso os parágrafos foram alterados para adequar à outras contribuições recebidas sobre o dispositivo.</t>
  </si>
  <si>
    <t>§ 1º Alguns estudos clínicos e/ou parâmetros da avalição clínica comparativa podem ser dispensados desde que demonstrados alta comparabilidade, funcionalidade e caracterização do produto candidato a biossimilar e mediante justificativa técnico-científica a ser avaliada pela Anvisa.                              § 2º O racional sobre a isenção deve ser baseado em guias de medicamentos biológicos publicados por AREE ou em guias editados pela Anvisa.
§ 3º O desenho e as margens de comparabilidade dos estudos de segurança e eficácia previstos no inciso III deste artigo devem ser especificados e respaldados estatística e clinicamente.
§ 4º Quando disponíveis, os resultados de estudos fase IV deverão ser apresentados.</t>
  </si>
  <si>
    <t>Exclusão do $1 na sua totalidade
§ 3° Um estudo comparativo de eficácia e segurança poderá não ser necessário se evidências suficientes de biossimilaridade puderem ser obtidas de outras etapas do exercício de comparabilidade. A necessidade de um estudo clínico comparativo de eficácia e segurança para o biossimilar proposto (e o tipo de estudo, se necessário) será influenciado por fatores como:
•	Capacidade adequada de caracterização do biossimilar;
•	Disponibilidade de métodos adequados, sensíveis e ortogonais para uma análise adequada e caracterização funcional;
•	Grau de similaridade analítica e funcional entre o biossimilar e o produto comparador;
•	Existência de um parâmetro de farmacodinâmica relevante;
•	Grau de compreensão do(s) mecanismo(s) de ação do produto biológico em diferentes indicações e quão bem eles podem ser investigados em testes in vitro de ligação e funcionais - a contribuição de cada mecanismo de ação para o efeito clínico observado não é relevante, desde que possa ser medida;
•	Conhecimento de qualquer imunogenicidade (potencialmente) indesejada - por exemplo, incidência de Anticorpos anti-droga (ADA) e a magnitude da resposta de ADA, incluindo o nível de anticorpos neutralizantes e anticorpos direcionados a substâncias endógenas (por exemplo, eritropoietina e fatores de coagulação);
•	Se o perfil de impurezas ou a natureza dos excipientes do biossimilar gera preocupações clínicas.
§ 4° A ANVISA avaliará a justificativa técnica-científica apresentada e poderá solicitar testes, ensaios ou caracterização adicional de modo a esclarecer dúvidas sobre o exercício da comparabilidade</t>
  </si>
  <si>
    <t>O texto do Guia da OMS pode ser usado pode ser incorporado nessa RDC ao invés de se deixar aberto a utilização de guias. Este texto já está descritivo o suficiente para permitir a isenção de estudos clínicos comparativos. Além disso há vários artigos publicados, que subsidiam esta isenção.</t>
  </si>
  <si>
    <t>A utilização de AREE como referência vai de encontro à política de reliance da Anvisa e estabelece referências claras para facilitar a discussão. Adicionalmente, a OMS é AREE e os critérios apresentados em seu guia podem ser utilizados como fonte para embasar a discussão quanto a dispensa de estudos/parte de estudos/parâmetros</t>
  </si>
  <si>
    <t>§ 1º Alguns estudos clínicos e/ou parâmetros da avalição clínica comparativa podem ser dispensados de acordo com as características do produto candidato a biossimilar e mediante justificativa técnico-científica a ser avaliada pela Anvisa. As discussões sobre a isenção podem ser ser baseadas em guias de produtos biológicos publicados por AREE.</t>
  </si>
  <si>
    <t>A empresa propõe substituir "devem" por "podem" deixando aberta a possibilidade de que, caso não existam guias específicos para o produto biológico em desenvolvimento nas AREE, poderia ser aceito racional técnico-científico apresentado pela empresa, ou guias publicados por outras agências, que poderiam ser reconhecidos pela ANVISA.</t>
  </si>
  <si>
    <t>§ 1º - Proposta de redação: Alguns estudos clínicos e/ou parâmetros da avalição clínica comparativa podem ser dispensados desde que demonstrado atributos de qualidade, alta comparabilidade, funcionalidade e caracterização do produto candidato a biossimilar e mediante justificativa técnico-científica a ser avaliada pela Anvisa. As discussões sobre a isenção devem ser baseadas em guias de produtos biológicos publicados por AREE.</t>
  </si>
  <si>
    <t>§ 1º - Justificativa:  o detalhamento sobre as principais características do candidato a biossimilar se faz necessário de forma a deixar transparente o nível de similaridade requerido e aceitável pela Agência.</t>
  </si>
  <si>
    <t>§ 1º Alguns estudos clínicos e/ou parâmetros da avaliação clínica comparativa podem ser dispensados ​​ou adicionados de acordo com as características do produto candidato a biossimilar e mediante as evidências técnicas, científicas e clínicas do produto candidato a biossimilar a ser avaliado pela Anvisa. As discussões sobre a isenção devem ser baseadas em guias de produtos biológicos publicados por AREE.</t>
  </si>
  <si>
    <t>A dispensa de estudos/parâmetros clínicos é avaliada caso a caso em todo o mundo (EMA, OMS e MHRA). Dependente de:
1. quão bem o biossimilar pode ser caracterizado;
2.a disponibilidade de ensaios adequados, sensíveis e ortogonais para uma caracterização analítica e funcional adequada;
3.o grau de similaridade analítica e funcional entre o biossimilar e o PR;
4.a existência de um parâmetro PD relevante;
5. o grau de compreensão do(s) mecanismo(s) de ação do produto biológico em diferentes indicações e quão bem estes podem ser investigados em testes in vitro de ligação e funcionais
6. conhecimento de qualquer imunogenicidade (potencialmente) indesejada – por exemplo, incidência de ADA e a magnitude da resposta de ADA, incluindo nível de anticorpos neutralizantes e anticorpos direcionados a substâncias endógenas (por exemplo, eritropoietina e fatores de coagulação); e
7.se o perfil de impurezas ou a natureza dos excipientes do biossimilar suscitam preocupações clínicas.</t>
  </si>
  <si>
    <t>O texto inclui a possibilidade de incluir estudos. Porém, os incisos inciais indicam o "pacote completo" e o parágrafo primeiro permite as isenções. Ainda, o Art. 10 indica a possibilidade de exigência de estudos adicionais a qualqer momento , desde que tecnicamente necessário.</t>
  </si>
  <si>
    <t>Alteração do § 1º:
§ 1° Um estudo comparativo de eficácia e segurança poderá não ser necessário se evidências suficientes de biossimilaridade puderem ser obtidas de outras etapas do exercício de comparabilidade. A necessidade de um estudo clínico comparativo de eficácia e segurança para o biossimilar proposto (e o tipo de estudo, se necessário) será influenciado por fatores como:
•	Capacidade adequada de caracterização do biossimilar;
•	Disponibilidade de métodos adequados, sensíveis e ortogonais para uma análise adequada e caracterização funcional;
•	Grau de similaridade analítica e funcional entre o biossimilar e o produto comparador;
•	Existência de um parâmetro de farmacodinâmica relevante;
•	Grau de compreensão do(s) mecanismo(s) de ação do produto biológico em diferentes indicações e quão bem eles podem ser investigados em testes in vitro de ligação e funcionais - a contribuição de cada mecanismo de ação para o efeito clínico observado não é relevante, desde que possa ser medida;
•	Conhecimento de qualquer imunogenicidade (potencialmente) indesejada - por exemplo, incidência de Anticorpos anti-droga (ADA) e a magnitude da resposta de ADA, incluindo o nível de anticorpos neutralizantes e anticorpos direcionados a substâncias endógenas (por exemplo, eritropoietina e fatores de coagulação);
•	Se o perfil de impurezas ou a natureza dos excipientes do biossimilar gera preocupações clínicas.
Inclusão de um novo parágrafo:
§ 4° A ANVISA avaliará a justificativa técnica-científica apresentada e poderá solicitar testes, ensaios ou caracterização adicional de modo a esclarecer dúvidas sobre o exercício da comparabilidade.</t>
  </si>
  <si>
    <t>Sugerimos a adoção/incorporação do Guia da Organização Mundial da Saúde, para que 
seja descritas hipóteses não exaustivas (rol exemplificativo) para permitir a isenção de 
estudos clínicos comparativos, ainda que a Anvisa possa aceitar a justificativa técnicacientífica das empresas para a isenção dos estudos, também, a partir de outros guias das 
AREE</t>
  </si>
  <si>
    <t>O guia da OMS já é considerado para fins de desenho da justificativa técnica para dispensa total ou parcial de estudos/parâmetros tendo em vista que a OMS é uma AREE. Assim, não há necessidade de descrever todos os itens do guia, que poderia limitar e dificultar eventuais discussões técnicas.</t>
  </si>
  <si>
    <t>[Proposta de texto Blau]:
Art. 8º
(...)
§ 1º Alguns estudos clínicos e/ou parâmetros da avaliação clínica comparativa podem ser dispensados desde que demonstrado atributos de qualidade, alta comparabilidade, funcionalidade e caracterização do produto candidato a biossimilar e mediante justificativa técnico-científica a ser avaliada pela Anvisa. As discussões sobre a isenção devem ser baseadas em guias de produtos biológicos publicados por AREE ou, em sua ausência, em embasamento técnico-científico.</t>
  </si>
  <si>
    <t>Art. 8º
(...)
§ 1º
[Dúvidas]: A empresa solicita o esclarecimento de qual será o meio formal de solicitar e receber a anuência da ANVISA para a estratégia adotada? Será publicado em algum meio oficial ou apenas comunicação entre ANVISA e a empresa?
[Justificativa]: O detalhamento sobre as principais características do candidato a biossimilar se faz necessário de forma a deixar transparente o nível de similaridade requerido e aceitável pela Agência. Adicionalmente a empresa vê a necessidade de flexibilizar o item a fim de cobrir todas as situações possíveis.
§ 2º
[Dúvidas]: A empresa solicita o esclarecimento da agência sobre qual seriam os desenhos e margens aceitáveis para a comparabilidade? Quais métodos estatísticos são aceitos ou não aceitos?</t>
  </si>
  <si>
    <t xml:space="preserve"> Em relação aos questionamentos, as discussões podem ocorrer em reuniões de pré-sumissão, nas hipóteses previstas em RDC, bem como durante a avaliação técnica. A Não aceitação de  uma abordagem proposta já submetida para registro naturalmente será concluída em indeferimento do registro. AInda, desenhos, margens aceitáveis, métodos estatisticos serão avaliados tecnicamente de acordo com a regulamentação vigente e em guias sobre o tema. A manutenção do termo "deve" quando se refere aos guias considerados aceitáveis é importante tendo em vista da necessidade da Anvisa garantir e reafirmar a harmonização e convergência regulatória com as autoridades de referência para os critérios técnico-científicos considerados aceitáveis para a eventual isenção. Assim, fica consignado que a Anvisa aceita e considera os racionais destes guias aceitáveis para as suas decisões quanto às análises. Porém, também é preciso garantir a soberania da Anvisa na tomada de suas decisões, assim o texto original da CP se monstra imperfeito, pois vincularia a decisão sempre ao estabelecido pela AREE. Assim foi detectada a necessidade de ajuste deste ponto considerando que a Anvisa possui soberania em suas decisões e especialmente porque o corpo técnico da Agência possui alta capacitação técnica para definir e estabelecer critérios aceitáveis de isenções. O texto proposto na sugestão do setor, porém, acaba sendo inadequado ao colocar as decisões muito no âmbito individual de cada processo, quando sugere apenas a aceitação de racional técnico-científico, o que poderia causar sobrecarga administrativa à área com grande volume de demandas individuais, bem como ocorreria risco de decisões casuísticas, o que seria inadequado considerando a necessidade de manter a convergência regulatória internacional, bem como um ambiente estável e transparente aos desenvolvedores. Neste sentido, a ideia central da proposta será incorporada, com aceitação parcial (A ideia central foi aceita), concluindo pela inclusão da aceitação de guias publicados pela própria Anvisa. Esta proposta corrige a distorção do texto original, garantindo a soberania da Agência, porém preserva a área de receber muitos pedidos individuais, alguns com embasamento frágil, bem como torna o ambiente regulatório mais transparente ao passo que com a publicação dos guias Anvisa, os critérios científicos considerados adequados pela área estarão disponibilizados a todos os desenvolvedores e evitando assim decisões casuísticas.</t>
  </si>
  <si>
    <t>§ 1º Alguns estudos clínicos e/ou parâmetros da avalição clínica comparativa podem ser dispensados de acordo com as características do produto candidato a biossimilar e mediante justificativa técnico-científica a ser avaliada pela Anvisa. As discussões sobre a isenção podem ser baseadas em guias de produtos biológicos publicados por AREE.</t>
  </si>
  <si>
    <t>Se não existirem estes guias nestas agencias, que a empresa possa apresentar um racional baseado em outras autoridades.</t>
  </si>
  <si>
    <t>Proposta de detalhamento incluída. Além disso, a Não aceitação de  uma abordagem proposta já submetida para registro naturalmente será concluída em indeferimento do registro. AInda, desenhos, margens aceitáveis, métodos estatisticos serão avaliados tecnicamente de acordo com a regulamentação vigente e em guias sobre o tema. A manutenção do termo "deve" quando se refere aos guias considerados aceitáveis é importante tendo em vista da necessidade da Anvisa garantir e reafirmar a harmonização e convergência regulatória com as autoridades de referência para os critérios técnico-científicos considerados aceitáveis para a eventual isenção. Assim, fica consignado que a Anvisa aceita e considera os racionais destes guias aceitáveis para as suas decisões quanto às análises. Porém, também é preciso garantir a soberania da Anvisa na tomada de suas decisões, assim o texto original da CP se monstra imperfeito, pois vincularia a decisão sempre ao estabelecido pela AREE. Assim foi detectada a necessidade de ajuste deste ponto considerando que a Anvisa possui soberania em suas decisões e especialmente porque o corpo técnico da Agência possui alta capacitação técnica para definir e estabelecer critérios aceitáveis de isenções. O texto proposto na sugestão do setor, porém, acaba sendo inadequado ao colocar as decisões muito no âmbito individual de cada processo, quando sugere apenas a aceitação de racional técnico-científico, o que poderia causar sobrecarga administrativa à área com grande volume de demandas individuais, bem como ocorreria risco de decisões casuísticas, o que seria inadequado considerando a necessidade de manter a convergência regulatória internacional, bem como um ambiente estável e transparente aos desenvolvedores. Neste sentido, a ideia central da proposta será incorporada, com aceitação parcial (A ideia central foi aceita), concluindo pela inclusão da aceitação de guias publicados pela própria Anvisa. Esta proposta corrige a distorção do texto original, garantindo a soberania da Agência, porém preserva a área de receber muitos pedidos individuais, alguns com embasamento frágil, bem como torna o ambiente regulatório mais transparente ao passo que com a publicação dos guias Anvisa, os critérios científicos considerados adequados pela área estarão disponibilizados a todos os desenvolvedores e evitando assim decisões casuísticas.</t>
  </si>
  <si>
    <t>PROPOSTA DE ALTERAÇÃO:
§ 1° Um estudo comparativo de eficácia e segurança poderá não ser necessário se evidências suficientes de biossimilaridade puderem ser obtidas de outras etapas do exercício de comparabilidade.  A necessidade de um estudo clínico comparativo de eficácia e segurança para o biossimilar proposto – e o tipo de estudo, se necessário – será influenciado por fatores como:
I - Capacidade adequada de caracterização do biossimilar;
II - Disponibilidade de métodos adequados, sensíveis e ortogonais para uma análise adequada e caracterização funcional;
III - Grau de similaridade analítica e funcional entre o biossimilar e o produto comparador;
IV - Existência de um parâmetro de farmacodinâmica relevante;
V - Grau de compreensão do(s) mecanismo(s) de ação do produto biológico em diferentes indicações e quão bem eles podem ser investigados em testes in vitro de ligação e funcionais - a contribuição de cada mecanismo de ação para o efeito clínico observado não é relevante, desde que possa ser medida;
VI - Conhecimento de qualquer imunogenicidade (potencialmente) indesejada - por exemplo, incidência de Anticorpos anti-droga (ADA) e a magnitude da resposta de ADA, incluindo o nível de anticorpos neutralizantes e anticorpos direcionados a substâncias endógenas (por exemplo, eritropoietina e fatores de coagulação);
VII - Se o perfil de impurezas ou a natureza dos excipientes do biossimilar gera preocupações clínicas.
PROPOSTA DE INCLUSÃO:
§ 4° A Anvisa avaliará a justificativa técnica-científica apresentada e poderá solicitar testes, ensaios ou caracterização adicional de modo a esclarecer dúvidas sobre o exercício da comparabilidade.
PROPOSTA DE INCLUSÃO:
Art. 9º. As informações de farmacocinética e farmacodinâmica, nos casos dos estudos realizados em laboratórios ou centros internacionais reconhecidos pelas AREEs, poderão ser aceitos no mesmo formato em que foram emitidos internacionalmente, desde que apresentados nos idiomas inglês ou espanhol.</t>
  </si>
  <si>
    <t>JUSTIFICATIVA:
Sugerimos a adoção/incorporação do Guia da Organização Mundial da Saúde, para que seja descritas hipóteses não exaustivas (rol exemplificativo) para permitir a isenção de estudos clínicos comparativos, ainda que a Anvisa possa aceitar a justificativa técnica-científica das empresas para a isenção dos estudos, também, a partir de outros guias das AREE.
JUSTIFICATIVA:
O relatório farmacocinético de um biossimilar pode envolver um desfecho de farmacodinâmica, ou seja, não configura uma bioequivalência clássica. Além disso, não é realizado o estudo de equivalência farmacêutica que antecederia o estudo de PK/PD, como nos casos de genéricos/similares.
No entanto, para seguir a legislação vigente, deve ser adequado “localmente” na íntegra o relatório internacional e globalmente aceito, sendo que muitos dos itens mandatórios, faz-se necessário justificar como eles “não se aplicam”. Este processo de adequação local atrasa a submissão do pedido de registro e, consequentemente, o de aprovação dos biossimilares. Logo, o intuito ao permitir o aceite dos relatórios/informações tais como foram emitidos pelos laboratórios/centros reconhecidos pelas Autoridade Reguladora Estrangeira Equivalente (AREE) à Anvisa é permitir celeridade e economicidade.</t>
  </si>
  <si>
    <t>O texto proposto do é mais limitante que o proposto no parágrafo 1o originalmente pela Anvisa. Na proposta da empresa, apenas estudos comparativos de segurança e eficácia poderiam ser dispensados, ao passo que a proposta da Anvisa indica que estudos ou ainda parâmetros podem ser dispensados, desde que tecnicamente embasado, aplicando-se a mais possibilidades de estudos. O 4 parágrafo já é uma situação estabelecida numa rotina de análise, podendo sempre que necessário serem emitidas exigências técncias.</t>
  </si>
  <si>
    <t>Art. 8º. A empresa solicitante deverá apresentar os protocolos e relatórios dos seguintes estudos clínicos:
I – estudos de farmacocinética;
II – estudos de farmacodinâmica; e
III – estudos de controle de qualidade</t>
  </si>
  <si>
    <t>Sem Clareza Textual</t>
  </si>
  <si>
    <t>A sugestão trouxe o mesmo texto proposto em CP.</t>
  </si>
  <si>
    <t xml:space="preserve">Art. 9º </t>
  </si>
  <si>
    <t>Art. 9º. A extrapolação de dados de segurança e eficácia para outras indicações terapêuticas dos biossimilares registrados pela via de desenvolvimento por comparabilidade será estabelecida por meio de guias específicos, podendo ser utilizados os guias publicados por AREE devidamente reconhecida pela Anvisa para medicamentos biológicos na ausência de guias publicados pela Anvisa. 
Parágrafo único: Na hipótese da ausência de guias específicos, a empresa deverá apresentar embasamento técnico-científico para que se conclua sobre a extrapolação das indicações terapêuticas.</t>
  </si>
  <si>
    <t>A empresa propõe substituir "devendo" por "podendo" deixando aberta a possibilidade de que, caso não existam guias específicos para o produto biológico em desenvolvimento nas AREE, poderia ser aceito racional técnico-científico apresentado pela empresa, ou guias publicados por outras agências, que poderiam ser reconhecidos pela ANVISA.
Também, propõe a inclusão do parágrafo único, considerando que atualmente as empresas já realizam a avaliação de extrapolação de indicações baseado em conhecimentos técnicos científicos e mecanismos de ação das patologias.</t>
  </si>
  <si>
    <t>O Caput referencia como critério para aceitação dos guias AREE, a ausência de guias editados pela Anvisa. Assim o texto garante a soberania técnica da Anvisa que pode editar e deixar transparentes os critérios aceitos. Porém a manutenção do termo "devendo" quando se refere aos guias AREE é importante no sentido de garantir a harmonização e convergências regulatória com as agências de referência, ao passo que deixa transparente que estes guias possuem racionais técnico-científicos aceitáveis. A ceitação de racional técnico-científico no caso a caso poderia gerar distorções e decisões casuíticas, o que não seria desenjável. Assim, estes racionais podem ser obviamente ser considerados pela Agência e tratados como aceitáveis, as dentro de um processo transparente, com publicação de guias próprios da Anvisa e tornando claro a todos os desenvolvedores os racionais aceitáveis para a extrapolação.</t>
  </si>
  <si>
    <t>Proposta de redação incluindo novo parágrafo (5º) no art. 9:
§ 5º - Na hipótese da ausência de guias específicos, a empresa deverá apresentar embasamento técnico-científico para que se conclua sobre a extrapolação das indicações terapêuticas.</t>
  </si>
  <si>
    <t>§ 5º - Justificativa: Deve ser considerando o mecanismo de ação do medicamento, a etiologia da doença, para que se possa justificar tecnicamente a extrapolação de indicações. A empresa, a partir do desenvolvimento, teria condições técnicas de justificar a extrapolação.</t>
  </si>
  <si>
    <t>Art. 9º. A extrapolação de dados de segurança e eficácia para outras indicações terapêuticas dos biossimilares registrados pela via de desenvolvimento por comparabilidade será estabelecida por meio de guias específicos, devendo ser utilizados os guias publicados por AREE devidamente reconhecida pela Anvisa para medicamentos biológicos na ausência de guias publicados pela Anvisa. A extrapolação para outras indicações deve basear-se em estudos com potência adequada que tenham uma população de pacientes e desfecho primário relevante e sensível para detectar diferenças entre o biossimilar e o medicamento biológico de referência.
§ 1º Os casos previstos no caput deste artigo serão possíveis depois de demonstrada a comparabilidade em termos de qualidade, segurança e eficácia entre os produtos através de análises físico-químicas e estruturais, bem como por testes funcionais in vitro complementados com dados clínicos (eficácia e segurança e/ou dados farmacocinéticos/farmacodinâmicos) em uma indicação terapêutica.</t>
  </si>
  <si>
    <t>Art.9°: Tal como alinhado pela EMA e pela FDA, a aprovação de indicações, para além das estudadas em estudos comparativos de eficácia clínica, necessita de ser apoiada por provas científicas rigorosas para justificar a extrapolação.
§ 1º: Acrescentou-se de forma clara o termo “qualidade” que se faz presente no exercicio de comparabilidade e dados não clínicos e clinicos. A proposta será para deixar o artigo robusto visto que os guias globais abordam de diferentes maneiras. 
- OMS aborada: comparabilidade e clinico com população mais sensivel. 
- EMA aborda: Qualidade (comparabilidade), não-clinico e dados clinicos mencionando eficácia e segurança e/ou dados farmacocinéticos/farmacodinâmicos .
- Reino unido aborda: Comparabilidade e propriedades funcionais relacionados ao mecanismo de ação. 
Desta forma entendemos que é necessário ter mais clareza em nossa regulamentação neste tópico.</t>
  </si>
  <si>
    <t>Art. 9º . A extrapolação de dados de segurança e eficácia para outras indicações terapêuticas dos biossimilares registrados pela via de desenvolvimento por comparabilidade será estabelecida por meio de guias específicos, devendo ser utilizados os guias publicados por AREE devidamente reconhecida pela Anvisa para medicamentos biológicos na ausência de guias publicados pela Anvisa.
§ 1º Os casos previstos no caput deste artigo serão possíveis depois de demonstrada a comparabilidade em termos de segurança e eficácia entre os produtos.
§ 2º O modelo do teste clínico utilizado para a comprovação da segurança e eficácia deve ser capaz de detectar diferenças potenciais, se existentes, entre os produtos;
§ 3º O mecanismo de ação e receptores envolvidos para as diferentes indicações pretendidas devem ser os mesmos, ou que as diferenças sejam tecnicamente justificadas.
§ 4º A segurança e a imunogenicidade do candidato a biossimilar devem estar suficientemente caracterizadas.</t>
  </si>
  <si>
    <t>A exigência do art. 9. § 3º “O mecanismo de ação e os receptores envolvidos para as diferentes indicações pretendidas devem ser os mesmos” não está alinhada com as principais AREE. Além disso, o que é proposto no art. 9. O § 3 poderia serrestritivo e não há um racional científico claro no que diz respeito ao apoio a uma demonstração de biossimilaridade.
As diferenças no MOA não impedem a extrapolação nem necessitam de testes adicionais específicos para cada indicação. Conforme observado nas orientações gerais da FDA sobre a demonstração de biossimilaridade (https://www.fda.gov/media/82647/download), “As diferenças entre as condições de uso em relação aos fatores descritos acima não excluem necessariamente a extrapolação. Uma justificativa científica deve abordar estas diferenças no contexto da totalidade das evidências que apoiam uma demonstração de biossimilaridade.” Esta justificativa pode, por exemplo, vir na forma de dados de ensaios funcionais relevantes que avaliam a similaridade nas atividades biológicas baseadas em MOA.</t>
  </si>
  <si>
    <t>Considerando que um guia AREE (FDA) já indica esta possibilidade, a inclusão do complemento ao parágrafo terceiro se justifica, dentro do espírito da proposta de manter as discussões dentro do âmbito científico.</t>
  </si>
  <si>
    <t>§ 3º O mecanismo de ação e receptores envolvidos para as diferentes indicações pretendidas devem ser os mesmos. Caso haja diferenças, a empresa deve justificá-las tecnicamente.</t>
  </si>
  <si>
    <t>[Proposta de texto Blau]:
Art. 9º.
(...)
[ Proposta Inclusão]
§ 5º Na hipótese da ausência de guias específicos, a empresa deverá apresentar embasamento técnico-científico para que se conclua sobre a extrapolação das indicações terapêuticas.</t>
  </si>
  <si>
    <t>Art. 9º
(...)
§ 4º
[Dúvidas]: A empresa solicita o esclarecimento se a ANVISA poderá ser consultada sobre a adequabilidade da caracterização?
Inclusão § 5º
[Justificativa]: Deve ser considerando o mecanismo de ação do medicamento, a etiologia da doença, para que se possa justificar tecnicamente a extrapolação de indicações. A empresa, a partir do desenvolvimento, teria condições técnicas de justificar a extrapolação.</t>
  </si>
  <si>
    <t>A inclusão do parágrafo 5o não foi aceita, embora ajustes realizados no parágrafo terceiro permitem a discussão baseada em guias Aree, como por exemplo, da FDA.</t>
  </si>
  <si>
    <t>Art. 9º. A extrapolação de dados de segurança e eficácia para outras indicações terapêuticas dos biossimilares registrados pela via de desenvolvimento por comparabilidade será estabelecida por meio de guias específicos, podendo ser utilizados os guias publicados por AREE devidamente reconhecida pela Anvisa para medicamentos biológicos na ausência de guias publicados pela Anvisa. 
Criação de novo parágrafo: Na hipótese da ausência de guias específicos, a empresa deverá apresentar embasamento técnico-científico para que se conclua sobre a extrapolação das indicações terapêuticas.</t>
  </si>
  <si>
    <t>JUSTIFICATIVA - Se não existirem estes guias nestas agencias, que a empresa possa apresentar um racional baseado em outras autoridades.</t>
  </si>
  <si>
    <t>Art. 10 </t>
  </si>
  <si>
    <t>Art. 10. A Anvisa poderá, a qualquer momento e a seu critério, mediante motivada justificativa técnico-científica, exigir provas adicionais de identidade e qualidade dos componentes do medicamento biossimilar, e/ou requerer estudos para comprovação de eficácia e segurança clínica, caso ocorram fatos que deem ensejo a avaliações complementares, mesmo após a concessão do registro.</t>
  </si>
  <si>
    <t>Visando dar segurança jurídica ao tema e evitar nulidades por falta do ato de motivação, sugere-se a inclusão do trecho "(...) mediante motivada justificativa técnico-científica, (...)"</t>
  </si>
  <si>
    <t>A ideia central da sugestão foi aceita e o dispositivo teve redação melhorada com base nesta sugestão e em outras recebidas sobre o artigo.</t>
  </si>
  <si>
    <t>Art. 10. A Anvisa poderá, a seu critério e mediante justificativa técnica, exigir provas adicionais de identidade e qualidade dos componentes do medicamento biossimilar ou requerer novos estudos para comprovação de eficácia e segurança do medicamento proposto para registro.
Parágrafo único. A exigência de provas adicionais ou de novos estudos pode ocorrer a qualquer momento, mesmo após a concessão do registro, desde que ocorram fatos que deem ensejo a avaliações complementares</t>
  </si>
  <si>
    <t>INCLUSÃO DE NOVO ARTIGO - ART. 10-A: a A definição do inciso XVI do art. 2º da RDC 55/2010 passa a vigora:
XVI – produto biológico comparador: é o produto biológico já registrado na Anvisa com base na submissão de um dossiê completo. e que já tenha sido comercializado no País;</t>
  </si>
  <si>
    <t>Justificativa (Art. 10-A): permitir a aplicabilidade e harmonização do §2º do art. 4 desta Consulta Pública.</t>
  </si>
  <si>
    <t>Os termos vigentes na RDC 55 permanecem válidos e aplicáveis a esta norma, que é complementar.</t>
  </si>
  <si>
    <t>PROPOSTA DE ALTERAÇÃO:
Art. 10. A Anvisa poderá, a seu critério e mediante justificativa técnica, exigir provas adicionais de identidade e qualidade dos componentes do medicamento biossimilar ou requerer novos estudos para comprovação de eficácia e segurança do medicamento proposto para registro.
Parágrafo único. A exigência de provas adicionais ou de novos estudos pode ocorrer mesmo após a concessão do registro, desde que ocorram fatos que deem ensejo a avaliações complementares</t>
  </si>
  <si>
    <t>JUSTIFICATIVA:
Harmonização com o texto do Art. 34 e seu parágrafo único, do RDC n.º 753/2023, que dispõe sobre o registro de medicamentos de uso humano com princípios ativos sintéticos e semissintéticos, classificados como novos, inovadores, genéricos e similares.</t>
  </si>
  <si>
    <t>Para harmonização com outros regulamentos vigentes e melhor clareza.</t>
  </si>
  <si>
    <t>Art. 11 </t>
  </si>
  <si>
    <t>Art. 11 Ficam revogados o inciso XVI do artigo 2º, os artigos 19, 27 e o Capítulo V da Resolução RDC nº 55, de 2010.</t>
  </si>
  <si>
    <t>O texto da RDC 55 permanece válido e aplicável à esta nova resolução, que é complementar</t>
  </si>
  <si>
    <t>Art. 12 </t>
  </si>
  <si>
    <t>Data de envio</t>
  </si>
  <si>
    <t>ID da resposta</t>
  </si>
  <si>
    <t>Qual a origem da sua contribuição?</t>
  </si>
  <si>
    <t>Se outro país, especifique:</t>
  </si>
  <si>
    <t>Em qual unidade da federação?</t>
  </si>
  <si>
    <t>A sua contribuição será feita em nome de uma pessoa física ou uma pessoa jurídica?</t>
  </si>
  <si>
    <t>Nome da instituição:</t>
  </si>
  <si>
    <t>Qual o CNPJ da instituição que você representa?</t>
  </si>
  <si>
    <t>Qual é o seu segmento?</t>
  </si>
  <si>
    <t>Qual é o seu segmento? [Outros]</t>
  </si>
  <si>
    <t>Em qual desses segmentos você se identifica como setor regulado?</t>
  </si>
  <si>
    <t>O órgão pertence a qual esfera da Federação?</t>
  </si>
  <si>
    <t>Qual a sua profissão?</t>
  </si>
  <si>
    <t>Você é a favor desta proposta de norma?</t>
  </si>
  <si>
    <t xml:space="preserve">Se desejar, detalhe sua opinião:  Atenção: este espaço serve para o participante comentar, do ponto de vista particular, a proposta normativa que está em consulta pública. Por se tratar de comentários de cunho pessoal, sem argumentação ou evidências, não </t>
  </si>
  <si>
    <t>Ementa - Proposta de alteração:</t>
  </si>
  <si>
    <t>Ementa - Justificativa/comentários:</t>
  </si>
  <si>
    <t>Art. 1º - Proposta de alteração:</t>
  </si>
  <si>
    <t>Art. 1º - Justificativa/comentários:</t>
  </si>
  <si>
    <t>Art. 2º - Proposta de alteração:</t>
  </si>
  <si>
    <t>Art. 2º - Justificativa/comentários:</t>
  </si>
  <si>
    <t>Art. 3º - Proposta de alteração:</t>
  </si>
  <si>
    <t>Art. 3º - Justificativa/comentários:</t>
  </si>
  <si>
    <t>Art. 4º - Proposta de alteração:</t>
  </si>
  <si>
    <t>Art. 4º - Justificativa/comentários:</t>
  </si>
  <si>
    <t>Art. 5º - Proposta de alteração:</t>
  </si>
  <si>
    <t>Art. 5º - Justificativa/comentários:</t>
  </si>
  <si>
    <t>Art. 6º - Proposta de alteração:</t>
  </si>
  <si>
    <t>Art. 6º - Justificativa/comentários:</t>
  </si>
  <si>
    <t>Art. 7º - Proposta de alteração:</t>
  </si>
  <si>
    <t>Art. 7º - Justificativa/comentários:</t>
  </si>
  <si>
    <t>Art. 8º - Proposta de alteração:</t>
  </si>
  <si>
    <t>Art. 8º - Justificativa/comentários:</t>
  </si>
  <si>
    <t>Art. 9º - Proposta de alteração:</t>
  </si>
  <si>
    <t>Art. 9º - Justificativa/comentários:</t>
  </si>
  <si>
    <t>Art. 10 - Proposta de alteração:</t>
  </si>
  <si>
    <t>Art. 10 - Justificativa/comentários:</t>
  </si>
  <si>
    <t>Art. 11 - Proposta de alteração:</t>
  </si>
  <si>
    <t>Art. 11 - Justificativa/comentários:</t>
  </si>
  <si>
    <t>Art. 12 - Proposta de alteração:</t>
  </si>
  <si>
    <t>Art. 12 - Justificativa/comentários:</t>
  </si>
  <si>
    <t>Referências bibliográficas:</t>
  </si>
  <si>
    <t>Você considera que a proposta de norma possui impactos:</t>
  </si>
  <si>
    <t> Descreva aqui os impactos positivos:</t>
  </si>
  <si>
    <t>Descreva aqui os impactos negativos:</t>
  </si>
  <si>
    <t>2023-11-05 23:28:55</t>
  </si>
  <si>
    <t>Nacional</t>
  </si>
  <si>
    <t>São Paulo - SP</t>
  </si>
  <si>
    <t>Pesquisador ou membro da comunidade científica</t>
  </si>
  <si>
    <t>Sim</t>
  </si>
  <si>
    <t>A origem da regulamentação do medicamento biológico (original e cópia), na Europa e nos Estados Unidos se deu por meio de processo legislativo, ficando a 
cargo de agências reguladoras – na Europa, a EMA e nos Estados Unidos, o FDA – a implementação e a execução das diretrizes e regras oriundas da lei. Enquanto naqueles países há definição legal de conceitos sobre o medicamento biológico original, sobre a cópia, sobre a intercambialidade entre eles, além da forma de registro do produto, no Brasil o tema é tratado sob a ótica da regulamentação infralegal. Outra diferença existente entre a regulamentação brasileira do medicamento biológico original e sua cópia, com a regulamentação internacional, está na nomenclatura da cópia do biológico. Até o momento, o Brasil não diferencia o biológico original de sua cópia. A ausência de distinção de nomenclaturas entre medicamento biológico original e cópia, no Brasil, do ponto de vista prático, gera equívocos ao dar tratamento igualitário para produtos que são apenas semelhantes (muitas vezes pouco semelhantes). De tal modo, a definição clara e conceitual do biossimilar é imprescindível para evitar conflitos de interpretações, especialmente do gestor público que irá adquirir o produto no dia a dia da Administração Pública. Referência de estudo sobre os impactos práticos do tema, na Administração Pública pode ser encontrado em: https://bibliotecadigital.fgv.br/dspace/bitstream/handle/10438/29732/Dissertac%CC%A7a%CC%83o.%20Mestrado.%20Murilo%20M.%20Nassif_vf7.10.2020_%28protocolo%29.pdf.</t>
  </si>
  <si>
    <t>Positivos</t>
  </si>
  <si>
    <t>Até o momento, o Brasil é um dos poucos países de referência que não diferencia o medicamento biológico original de sua cópia. A ausência de distinção de nomenclaturas entre medicamento biológico original e cópia, no Brasil, do ponto de vista prático, gera equívocos e traz insegurança jurídica. Não permite tratamento igualitário para produtos que são apenas semelhantes (muitas vezes pouco semelhantes), muito menos segurança aos pacientes. A definição clara e conceitual do biossimilar é imprescindível para evitar conflitos de interpretações, especialmente do gestor público que irá adquirir o produto no dia a dia da Administração Pública. Da mesma forma, traz maior segurança aos pacientes e, teoricamente, tende a garantir menor impacto/efeito adverso entre produtos que, a despeito de possuírem o mesmo princípio ativo possuem características e indicações terapêuticas completamente distintas.</t>
  </si>
  <si>
    <t>2023-11-14 08:42:52</t>
  </si>
  <si>
    <t>Minas Gerais - MG</t>
  </si>
  <si>
    <t>Pessoa Jurídica</t>
  </si>
  <si>
    <t>UNIMED BELO HORIZONTE COOPERATIVA DE TRABALHO MEDICO</t>
  </si>
  <si>
    <t>16.513.178/0001-76</t>
  </si>
  <si>
    <t>Outros</t>
  </si>
  <si>
    <t>Operadora de saúde</t>
  </si>
  <si>
    <t>Assistente jurídico</t>
  </si>
  <si>
    <t>Biossimilares são medicamentos biológicos altamente semelhantes a outros medicamentos originais já registrados (“medicamentos de referência”) que são utilizados no tratamento de pacientes com câncer e doenças infecciosas, autoimunes, neurodegenerativas e raras. 
A União Europeia foi a primeira a estabelecer um caminho regulatório para o registo de biossimilares, o primeiro foi registrado em 2005. Em 2018, já existiam 43 biossimilares registrados; em março de 2021, esse número era 67. Em 2022, a EMA confirmou que já haviam aprovado 86 biossimilares desde 2006.  A introdução de biossimilares possibilitou uma economia de mais de 10 bilhões de euros entre os anos de 2016 e 2020 nos maiores mercados da Europa. 
Em 2022, a EMA, juntamente com a Heads of Medicines Agencies (HMA), emitiu uma declaração conjunta confirmando a intercambialidade dos biossimilares aprovados na União Europeia com seus medicamentos de referência ou com um biossimilar equivalente. Esta recomendação harmoniza a abordagem da UE e traz mais clareza para os profissionais de saúde.  
Apesar da crescente expansão dos mercados de biossimilares, a sua participação no tratamento de doenças específicas ainda permanece baixa. Diante das crescentes limitações financeiras e aumento dos valores dos medicamentos, é fundamental realizar mudanças no nosso sistema para que possamos introduzir mais biossimilares na nossa prática médica. 
Além da diminuição do custo do tratamento, a introdução de biossimilares pode acarretar redução dos preços dos medicamentos originais. Um estudo que avaliou a introdução dos biossimilares na Polônia, observou que ao final do período analisado, os preços dos medicamentos referência eram, em média, 62% inferiores aos do início do período.  
Apesar de um caminho de aprovação estabelecido e da possibilidade de economia significativas para o sistema de saúde, ainda permanecem incertezas e resistência em torno da utilização de biossimilares. Para melhora dessa situação seria importante a realização de campanhas de informações gerais sobre biossimilares com mensagens consistentes e positivas, tanto para os pacientes como para os médicos que prescrevem, além da redução de exigências, obrigações e requerimentos para simplificações relacionadas à aprovação e outras considerações regulatórias. Um bom exemplo dessas campanhas é esse vídeo da EMA, disponível em: https://www.youtube.com/watch?v=wgRqWfaHWu4. Nesse vídeo, além de explicar sobre o conceito dos biossimilares, também aborda sua intercambialidade. Acreditamos que deve ser o próximo importante passo da ANVISA, uma vez que já temos relevantes estudos nacionais sobre a ausência de diferença de eficácia e segurança na intercambialidade entre os biossimilares e referências. 
Por isso, a Unimed BH é a favor da proposta da norma avaliada na presente consulta pública.</t>
  </si>
  <si>
    <t>•	Barszczewska O, Piechota A. The Impact of Introducing Successive Biosimilars on Changes in Prices of Adalimumab, Infliximab, and Trastuzumab-Polish Experiences. Int J Environ Res Public Health. 2021 Jun 29;18(13):6952. doi: 10.3390/ijerph18136952. PMID: 34209612; PMCID: PMC8297232. 
•	Vakil N., Fanikos J. Regulatory and Clinical Perspective on Biosimilars: A Comparison of the US and European Experiences. Curr. Emerg. Hosp. Med. Rep. 2019;7:111–117. doi: 10.1007/s40138-019-00185-2. 
•	AMCP Partnership Forum: Biosimilars-policy, practice, and postmarketing surveillance to support treatment and coverage decisions. J Manag Care Spec Pharm. 2021 Oct;27(10):1503-1508. doi: 10.18553/jmcp.2021.21103. Epub 2021 Aug 28. PMID: 34459234; PMCID: PMC10394174 . 
•	EMA and HMA Joint Statement on interchangeability of biosimilar medicines in the EU, 19/09/2022. 
•	Ascef BO, Silva RGLD, Oliveira Júnior HA, Soárez PC. Intercambialidade e substituição de biossimilares: seria a avaliação de tecnologias em saúde (ATS) um instrumento para tomada de decisão? doi: 10.1590/0102-311X00087219  
•	Ascef BDO, Almeida MO, Medeiros-Ribeiro ACD, Oliveira de Andrade DC, Oliveira Junior HAD, de Soárez PC. Therapeutic Equivalence of Biosimilar and Reference Biologic Drugs in Rheumatoid Arthritis: A Systematic Review and Meta-analysis. JAMA Netw Open. 2023;6(5):e2315872. doi:10.1001/jamanetworkopen.2023.15872</t>
  </si>
  <si>
    <t>Diante das crescentes limitações financeiras e aumento dos valores dos medicamentos, é fundamental realizar mudanças no nosso sistema para que possamos introduzir mais biossimilares na nossa prática médica. Além da diminuição do custo do tratamento, a introdução de biossimilares pode acarretar redução dos preços dos medicamentos originais, possibilitando uma maior viabilidade dos tratamentos para todos os pacientes e um orçamento mais viável para nossa saúde pública.</t>
  </si>
  <si>
    <t>2023-11-19 10:47:24</t>
  </si>
  <si>
    <t>Distrito Federal - DF</t>
  </si>
  <si>
    <t>Profissional de saúde</t>
  </si>
  <si>
    <t>Tenho grande experiência com Biossimilares , são drogas eficazes e seguras e pelo preço mais baixo amplia o acesso desses medicamentos para mais pacientes lhes oferecendo melhor qualidade de vida</t>
  </si>
  <si>
    <t>Acelerar os trâmites para aprovação de novos Biossimilares e preservar a saúde de nossos animais</t>
  </si>
  <si>
    <t>2023-11-19 13:59:03</t>
  </si>
  <si>
    <t>Santa Catarina - SC</t>
  </si>
  <si>
    <t>Maior acesso a tratamento biológico para maior número de pacientes.</t>
  </si>
  <si>
    <t>2023-11-19 18:41:36</t>
  </si>
  <si>
    <t>Tenho outra opinião</t>
  </si>
  <si>
    <t>Sou médica reumatologista e com experiência com uso de biossimilares. Tenho certeza que é o nosso caminho para sustentabilidade do acesso aos medicamentos de alto custo. No entanto o texto da consulta pública ficou de difícil entendimento para a sociedade. No artigo 4, segundo parágrafo seria importante definir quais agências reguladoras internacionais seriam, visto que agência americana,a europeia e a canadense apresentam diferentes formas de entendimento e de definições na regulação dos medicamentos biossimilares. Estaríamos com risco de a cada momento a ANVISA seguir uma agência internacional.</t>
  </si>
  <si>
    <t>Positivos e negativos</t>
  </si>
  <si>
    <t>Simplificação da regulação dos medicamentos biossimilares</t>
  </si>
  <si>
    <t>Receio em relação qual agência reguladora internacional seria escolhida</t>
  </si>
  <si>
    <t>2023-11-19 19:32:17</t>
  </si>
  <si>
    <t>Pernambuco - PE</t>
  </si>
  <si>
    <t>Cidadão ou consumidor</t>
  </si>
  <si>
    <t>Não ao sofrimento e manipulação animal.</t>
  </si>
  <si>
    <t>2023-11-24 21:53:11</t>
  </si>
  <si>
    <t>53.100.095/0001-81</t>
  </si>
  <si>
    <t>Setor regulado: empresa ou entidade representativa</t>
  </si>
  <si>
    <t>Art 3º ....
II - declaração indicando o nome do medicamento biológico comparador e os locais de fabricação do produto terminado; ...
...
VIII.	relatórios dos estudos de estabilidade comparativos, gerados em condições aceleradas e, caso disponíveis, em condições de estresse, de acordo com a legislação vigente;
.....</t>
  </si>
  <si>
    <t>A norma de registro por via de comparabilidade é um avanço considerável que pode garantir um maior registro de novos biossimilares, sendo assim, garantindo à população acesso aos medicamentos.</t>
  </si>
  <si>
    <t>2023-11-21 17:43:18</t>
  </si>
  <si>
    <t>13.884.823/0001-79</t>
  </si>
  <si>
    <t>A norma traz impactos positivos ao marco regulatório de biológicos considerando que fornece uma atualização com as práticas internacionais.</t>
  </si>
  <si>
    <t>JUSTIFICATIVA - I:
Incluimos estrutural para determinação da estrutura primaria, secundaria e terceiária. Caso a agencia, entenda que esses testes são considerados fisico-quimico, esclarecer o enquadramento.
JUSTIFICATIVA - II:
Considerando que as informações relacionadas ao local de fabricação da substância ativa não podem ser adquiridas pelas viais oficiais da EMA e FDA, solicitamos a retirada do termo “da substância ativa” do Inciso II do Art. em questão para evitar que a apresentação desta informação possa se tornar um obstáculo regulatório para a obtenção de registro.
CENARIO BRASIL
Para comparador nacional é possivel obter a informação de local de fabricação da substância ativa, por meio das publicações de CBPF em um trabalho de inteligência regulatória, pois essa informação não é publica, nem tão pouco consta na base de dados Anvisa.
Para local de fabricação do produto terminado, essa informação consta da base de dados da Anvisa, sendo possivel o fornecimento desta informação.
CENARIO EUROPA
Para produtos de origem do mercado europeu, a informação de substância ativa não é possivel de ser obtida pelo EPAR
https://www.ema.europa.eu/en/medicines
Todavia, é possivel obter a informação de local de fabricação do produto terminado.
CENÁRIO ESTADOS UNIDOS
Para produtos de origem do mercado americano, a informação de substância ativa não é possível de ser obtida, exceto em alguns casos específicos com o uso da inteligência regulatória.
Todavia, é possível obter a informação de local de fabricação do produto acabado.
QUESTIONAMENTO:
No EPAR, consta informação sobre empresa responsavel pelo release do prod. Terminado. Isso poderia ser a empresa fabricante do produto terminado?
JUSTIFICATIVA - III:
Considerando que a numeração de lote fornece a comprovação de que os estudos foram realizados com o mesmo comparador, a proposta de alteração visa trazer maior clareza ao texto neste sentido.
Vale ressaltar que, em desenvolvimentos globais, no formato CTD, já é realizada a referência tabular dos lotes usados nos diversos testes do exercicio de comparabilidade e estudos clinicos.
COMENTÁRIO - INCISO IV:
Qual o nivel de detalhe que a Anvisa deseja obter sobre o sistema de expressão do comparador?
Essas informações são publicas e bem genéricas, por exemplo: somente a célula.
“Essas células hospedeiras são chamadas de sistema de expressão; um exemplo é a Escherichia coli mais simples, ou células CHO (do inglês. chinese hamster ovary), mais complexas de mamíferos geneticamente modificadas.“
Para o candidato a biossimilar é possivel fornecer detalhes do sistema de expressão, como tipo de célula, vetor, gene clonado, genes marcadores, dentre outros, contudo para o comparador isso não é possivel.
Se for sistema de expressão for diferente, poderá a empresa seguir com seu desenvolvimento? Teria algum problema?
Qual a expectativa da agencia, em termos de informações de comparabilidade analitica e clinica para essa diferença de sistema de expressão?
Exemplo:
Europa – Somatropina
Valtropin usa S. Cerevisiae enquanto o Humatrope usa E.coli
Guidance – FDA - Quality Considerations in Demonstrating Biosimilarity of a Therapeutic Protein Product to a Reference Product
Expression System Therapeutic protein products can be produced in microbial cells (prokaryotic or eukaryotic), cell lines (e.g., mammalian, avian, insect, plant), or tissues derived from animals or plants. It is expected that the expression construct for a proposed product will encode the same primary amino acid sequence as its reference product. However, minor modifications, such as N- or Cterminal truncations (e.g., the heterogeneity of C-terminal lysine of a monoclonal antibody) that are not expected to change the product performance, may be justified and should be explained by the sponsor. Possible differences between the chosen expression system (i.e., host cell and the expression construct) of the proposed product and that of the reference product should be carefully considered because the type of expression system will affect the types of process- and product-related substances, impurities, and contaminants (including potential adventitious agents) that may be present in the protein product. For example, the expression system can have a significant effect on the types and extent of translational and posttranslational modifications that are imparted to the proposed product, which may introduce additional uncertainty into the demonstration that the proposed product is highly similar to the reference product. Minimizing differences between the proposed and reference expression systems to the extent possible can enhance the likelihood of producing a highly similar protein product. Use of different expression systems will be evaluated on a case-by-case basis.
JUSTIFICATIVA - IV:
Fornecer maior clareza sobre quais tipos de comparação serão necessárias.
COMENTÁRIO - REFERENTE AO INCISO VI:
RDC 55/2010
XIII – princípio ativo: é a substância com efeito farmacológico para a atividade terapêutica pretendida, utilizada na produção de determinado produto biológico;
Considerando as dificuldades análíticas existentes para realização de análises comparativas, gostaríamos de solicitar maiores esclarecimentos se tais análises serão referentes ao comparador com diferentes locais de fabricação dos princípios ativos ou do biossimilar em relação ao comparador.
Em quais circunstâncias para fins de registro de biossimilar, os resultados comparativos entre os principios ativos é necessário?
O desenvolvedor do biossimilar não tem como adquirir o princípio ativo do originador, visto que, tentativas de extração do PA do produto comparador podem resultar em modificação dos atributos de qualidade originais.
JUSTIFICATIVA - V:
Não são efetuados estudos comparativos de estabilidade com finalidade de submissão regulatória. E caso sejam, essa informação é de desenvolvimento.
Os estudos de estabilidade são conduzidos de acordo com a RDC 412/20, e devem ser esse que compoem o dossie regulatorio.
COMENTÁRIO - REFERENTE AO INCISO IX:
Achamos oportuno, a Anvisa esclarecer a diferença entre impureza de processo e impureza de produto. Normalmente o exercício de comparabilidade é focado nas impurezas de produto, pois os processo de manufatura do originador e candidato a biossimilar podem ser diferentes, e assim gerar diferentes impurezas de processo. Por fim, as impurezas geradas no processo devem ser mapeadas, analisadas e comparadas no produto.
QUESTIONAMENTO - REFERENTE AO INCISO XI:
No Guia de Comparabilidade, cita que essa caracterização seria com o principio-ativo e o produto terminado.
Esse entendimento se aplica aqui também?
JUSTIFICATIVA - VI:
A proposta de alteração de texto visa trazer maior clareza ao mesmo, visto que, o texto original está muito genérico, pois nem todos os estudos de desenvolvimento de um biossimilar são comparativos, por exemplo desenvolvimento da linhagem celular, desenvolvemnto do processo produtivo, formulação, etc.</t>
  </si>
  <si>
    <t>Vale enfatizar que a atualização da norma considerando a maturidade da Agência e do setor regulado ao longo dos anos faz-se extremamente oportuna e além disto, a atualização supracitada foi extremamente bem conduzida, visto que houve uma comunicação aberta em conjunto com o setor regulado e permitiu que este pudesse realizar as devidas contribuições ao texto da norma e, desta forma, alcançar a convergência regulatória de forma satisfatória.</t>
  </si>
  <si>
    <t>2023-11-22 11:56:43</t>
  </si>
  <si>
    <t>61.190.096/0001-92</t>
  </si>
  <si>
    <t>A proposta da norma apresenta impacto positivo para o setor regulado, uma vez que flexibiliza a apresentação dos estudos não clínicos e clínicos, desde que tecnicamente justificado. Também foi incluída a possibilidade de utilização de medicamento comparador adquirido no mercado internacional. Esta prática já era aceita internacionalmente e pela ANVISA, porém não estava descrita na legislação. Um outro ponto importante a ser adicionado é a transparência da ANVISA em relação a este tema, uma vez que foi apresentado em Workshop e discutido previamente com o setor regulado.</t>
  </si>
  <si>
    <t>2023-11-22 17:31:04</t>
  </si>
  <si>
    <t>Rio de Janeiro - RJ</t>
  </si>
  <si>
    <t>Permiti a regulamentação do Biossimilar e defini regras para a comparabilidade.
Há preocupação com as definições aplicabilidades do que deve e pode ser comercializado.</t>
  </si>
  <si>
    <t>2023-11-23 15:59:44</t>
  </si>
  <si>
    <t>33.781.055/0015-30</t>
  </si>
  <si>
    <t>Melhoria da qualidade regulatória acerca do registro de biossimilares no Brasil</t>
  </si>
  <si>
    <t>2023-11-23 16:57:09</t>
  </si>
  <si>
    <t>Internacional</t>
  </si>
  <si>
    <t>Suíça</t>
  </si>
  <si>
    <t>THIRD WORLD NETWORK</t>
  </si>
  <si>
    <t>NA</t>
  </si>
  <si>
    <t>NON GOVERNMENT ORGANIZATION</t>
  </si>
  <si>
    <t>BIOTECHNOLOGIST AND LAWYER</t>
  </si>
  <si>
    <t>Submission on Public Consultation No. 1,206, of October 2, 2023
D.O.U of 10/4/2023
By Third World Network (TWN)
www.twn.my
The Brazilian Health Surveillance Agency (ANVISA) has approved the opening of a Public Consultation to amend the regulation of biosimilar medicines in Brazil, which addresses specifically the registration of biosimilars. ANVISA has invited  suggestions from all stakeholders within a timeline of 45 days from the date of the publication of the public consultation for sending comments and suggestions to the text of the Public Consultation Proposal. The purpose is to elicit suggestions on the registration of biosimilars through the Comparability Development Path and revoke chapter V of the Resolution of Collegiate Board of Directors-RDC 55/2010. We wish to submit our comments on the same. The submission touches upon broad regulatory issues that will spur domestic production in Brazil, reducing its own dependence on expensive imported biologics as well as improve access to affordable biosimilars, further leading Brazil to become an important regional exporter of lower-cost therapies. 
We are aware that ANVISA introduced the Resolution of the Collegiate Board of Directors (RDC) 55/2010 to specifically address and establish criterion for biosimilar approval. According to the RDC , there are two routes for non-originating biologicals: comparability and stand alone as illustrated in Assis and Pinto (1) . The regulatory pathway for registration of biological products by ANVISA for comparability (biosimilar) requires comparative Preclinical and Clinical Studies (Phase III).  
According to the Public Consultation Document - Section II, titled Non-Clinical and Clinical sets out  the requirement of Non-clinical and Clinical information required for registering a biosimilar candidate.  Article 6 states that “When filing the application for registration of the biosimilar candidate, the company, the applicant must submit complete reports of non-clinical and clinical studies” Further Article 7 states that “cumulative toxicity studies (repeated dose), including the characterization of toxicity kinetics parameters, conducted on relevant species(s).” and “non-clinical studies on animals may be waived upon request”. Furthermore, Article 8 states that “The requesting company must present the protocols and reports of the following clinical studies:
I – pharmacokinetic studies;
II – pharmacodynamic studies; 
III – immunogenicity, safety and clinical efficacy studies.
§ 1 Some clinical studies and/or comparative clinical evaluation parameters may be dispensed according to the characteristics of the biosimilar candidate product and through technical-scientific justification to be evaluated by Anvisa. Discussions about the exemption should be based on biologics guides published by AREE..”
When the regulatory pathway for biosimilars was established by ANVISA, the proposed biosimilar development paradigm resembled those being followed globally requiring a stepwise approach based on analytical characterization, proceeding to animal testing, moving to clinical pharmacology [including pharmacokinetics (PK) and/or pharmacodynamic (PD) studies] and then clinical efficacy trials. As a general rule, the ANIVSA guidelines require both animal studies and comparative efficacy studies, and suggest waiver only under certain conditions. It is pertinent to note that comparative efficacy studies, along with animal studies do not provide any meaningful information in the biosimilar development pathway that is useful for regulatory decision-making and hence rather than a waiver under certain conditions they should be completely obviated. Based on the current science and experience gained with biosimilars and with the advancement in analytical characterization, it is now appropriate and timely to streamline the biosimilar development by removing the two requirements. 
Recently several developments have taken place in the global biosimilar regulatory environment that have led to omitting or reducing the need for animal studies and comparative efficacy studies for biosimilar development. The UK MHRA Guidelines on Biosimilars (2)   issued in 2021 have taken a very definitive approach by removing animal studies and clinical efficacy studies. Similarly, the WHO Guidelines on Evaluation of Biosimilars (3)  (Guidelines), 2022 which replaces the earlier Guidelines on the Evaluation of Similar Biotherapeutic Products (SBP Guidelines), 2010 (4)  focuses significantly on removing the regulatory barriers affecting the cost of production of biosimilars, prominent being the waiver for animal studies and reducing the need for clinical efficacy studies. Similarly, deliberations are underway in the USFDA on re-evaluating the need for clinical efficacy studies in biosimilars. The USFDA recently hosted a workshop on re-evaluation of the need for comparative clinical efficacy studies for biosimilars (5) .The purpose of the workshop was to elicit opinions and move forward on the suggestions that clinical efficacy studies should not be mandatory for all new biosimilars to come to market. 
In Brazil, the regulatory framework for biosimilars was developed mainly based on WHO’s Guidelines on Similar Biologics – which were published in 2012 and further revised in 2016. Since then based on the new scientific developments and technological advancements, WHO has again  revised the guidelines in 2022. The revised guidelines on evaluation of biosimilars support flexibility, by stating that “an adequately powered comparative efficacy and safety trial will not be necessary if sufficient evidence of biosimilarity can be drawn from other parts of the comparability exercise...”  Thus, a change in the Brazilian Biosimilar Guidelines on Biologic products in line with the UK MHRA and the revised WHO Guidelines will not only help in reducing the time in the development and regulatory approval of biosimilars but also ensure rapid availability of safe and efficacious affordable biosimilars. 
Hence, considering the recent developments in the global regulatory environment TWN through this submission would strongly recommend ANVISA to:
(a)	Remove the need for non-clinical (animal) studies. 
(b)	Focus on comprehensive analytical consideration including physiochemical and biological characterisation along with pivotal PK studies and obviate the need for clinical efficacy studies.
I.	REMOVING THE NEED FOR NON-CLINICAL (ANIMAL) STUDIES:
There have been developments in many regulatory bodies suggesting that testing new biological therapies in animals is unnecessary. The UK Guidance on licensing biosimilar products has obviated the need for in-vivo studies. According to the Guidelines “No in vivo studies from animals are requested as these are not relevant for showing comparability between a biosimilar candidate and its RP: this includes pharmacodynamic studies, kinetic studies and toxicity studies” (6)  
In another development on animal studies the US signed (7)  the FDA Modernization Act 2.0 (8) , which allowed the country’s Food and Drug Administration to do away with animal testing for the purposes of drug and biological product applications. This is a clear endorsement of the growing scientific traction against animal testing for biosimilars and has the potential to reduce biosimilar development costs. The USFDA “authorizes the use of certain alternatives to animal testing, including cell-based assays and computer models, to obtain an exemption from the Food and Drug Administration to investigate the safety and effectiveness of a drug.  It also removes a requirement to use animal studies as a part of the process to obtain a license for a biological product that is biosimilar or interchangeable with another biological product” (9) . The EMA has also side stepped from requiring in-vivo animal testing and replacing them with in-vitro assays.(10)  A similar framework on animal studies is also reflected in Health Canada Guidelines.(11)  Similarly, the 2022 WHO Biosimilars Guideline has been updated with new guidance on in-vivo animal studies, in line with implementation of the ‘3Rs Principles’ (“Replace, Reduce, Refine”). The goal of this guidance is “to minimize the use of animals in testing”. The Guideline affirms that “On the basis of the regulatory experience gained to date in marketing authorization applications for biosimilars, the need for in vivo animal studies would be expected to represent a rare scenario”. 
The Need To Obviate Animal Studies Is Based On Scientific Evidence
The need for removing animal studies for biosimilar approval is based on scientific evidence of animal models to predict toxicity in humans. Animal studies are generally conducted to avoid toxicity in humans. However, biological drugs may not be always responsive to animal studies. Biologic drugs mainly involve receptor binding. One of the most important issues regarding animal testing for biosimilars is that many animal studies use animal species which lack many binding receptors that humans have for drugs to target. Where humanized or genetically modified animal species are used, these are generally considered to be less sensitive in demonstrating differences in the tested products. Furthermore, the method by which animal toxicology studies are carried out make them less relevant. Generally, animal testing protocols require administering a higher dose to induce a toxic response; however, within this dose range, the responses are not expected to be linear, making it impossible to differentiate between biosimilar and its reference product (12).  It is relevant to note that no animal testing can be used to justify any differences in analytical similarity; for example, an unidentified and unreported impurity in a biosimilar candidate vs a reference product cannot be proven irrelevant by any animal testing. The differences in antidrug antibodies in humans can never be resolved with any testing protocol in animals (13).  Experience has clearly shown that, in addition to ethical concerns with unnecessary animal testing, inflexible requirements for in vivo testing add time and cost to biosimilar development, while providing no apparent benefit (14).  
The proposition for the removal of in-vivo animal testing stems from the decision of various regulated bodies globally and is fully in line with the evolving scientific understanding. We would therefore request that ANVISA should also move towards an approach of biosimilar development with no-animal testing at all based on scientific step-based approach. Other alternatives like human and animal cells, organoids, organs-on-chips, and in silico modelling are to animal testing models should be explored, which in turn will enable more predictive scientific methods (15).   
II.	FOCUS ON COMPREHENSIVE ANALYTICAL CONSIDERATION INCLUDING PHYSIOCHEMICAL AND BIOLOGICAL CHARACTERISATION ALONG WITH PIVOTAL PK STUDIES AND OBVIATE THE NEED FOR CLINICAL EFFICACY STUDIES:
Based on advancement in analytical and functional testing over the last decade and the knowledge gained in development and evaluation of multiple additional biological molecules, confidence in the quality, safety, and efficacy of a proposed biosimilar can be developed in most cases without a comparative clinical efficacy and safety study. Supporting this critical point, the 2022 WHO Biosimilars Guideline states that “A comparative efficacy trial may not be necessary if sufficient evidence of biosimilarity can be inferred from other parts of the comparability exercise.” It is pertinent to note that the UK MHRA Guidelines have also brought major changes in the comparative efficacy trials. While waving the comparative efficacy trials the Guidelines state that “Confirmatory efficacy trial :Although each biosimilar development needs to be evaluated on a case by case basis, it is considered that, in most cases, a comparative efficacy trial may not be necessary if sound scientific rationale supports this approach”(16). 
It is well known that clinical efficacy endpoints are less sensitive measures of biosimilarity than biophysical, biochemical, and functional bioassays. Multiple studies in highly regulated jurisdictions have found little value of comparative efficacy studies in the approval of biosimilarity. An evaluation of clinical studies supporting biosimilar development programs in the EU and US revealed that the efficacy endpoints in comparative efficacy studies added no value to the successful biosimilar development programs (17).  Similarly, a study on biosimilar approvals in highly regulated jurisdictions from 2006-2019, found that no biosimilar that was found to be highly similar to its reference product by both analytical and human PK studies had ever failed to be approved because it was found not to be clinically equivalent to its reference in a powered study, concluding that powered efficacy studies of these biosimilar candidates were of questionable value (18).   
Given the scientific and technological advancements and the long standing regulatory and clinical experience with biologic medicines, including biosimilars, requirements for comparative efficacy studies should be replaced by requirements for detailed analytical studies and physicochemical and functional characterization and pivotal PK studies as set forth in the UK MHRA and WHO Guidelines. The demonstration of similarity in quality with a sound PK or PD study (in case PD biomarkers are available) is sufficient to assure the safety and efficacy of most products. If a biosimilar product is well-characterized and demonstrates a highly similar clinical pharmacology profile, it should be safe and effective. Making it mandatory to include efficacy study that is much less sensitive as compared to robust analytical characterisation is superfluous. Regulatory agencies like the MHRA have taken the bold step and removed efficacy testing as a requirement for biosimilar approval. Given the collective experience of all stakeholders, ANVISA should re-evaluate the expectation from a comparative efficacy study when developing a biosimilar.  In light of the above, TWN would strongly urge ANVISA to consider growing scientific evidence and remove the need for clinical efficacy studies for biosimilar approval.
Potential Effect Of The Abovementioned Recommendation In Promoting Domestic Production And Facilitating Affordable Access To Quality, Safe And Efficacious Biosimilars 
Biologics are hugely expensive and hence not easily accessible to patients. In Brazil, it was found that more than 50% of expenditure on medicines goes to biologics (19) . Biological medicines consume around 40% of the federal public budget for the purchase of medicines in pharmaceutical assistance in the Unified Health System (20).  In a study, it was found that 75% of the physicians surveyed in Brazil considered rituximab difficult to access due to its high costs and 77% said that they would increase prescription if cheaper alternatives were available. (21)  One path to increasing the number of cheaper alternatives in the Brazilian market is to increase the number of biosimilar approvals and an enabling regulatory environment will be a major driver in increasing these approvals. The rationale for a streamlined biosimilar regulatory approval pathway is to promote competition among manufacturers to lower prices and potentially increase access to medications. It has been pointed out that the cost of developing a biosimilars varies between $100 million and $300 million, with clinical trials accounting for more than half of the budget (22).  Thus, a regulatory pathway which is underpinned on sound scientific justification, mandating the removal of unnecessary in-vivo animal studies and clinical efficacy studies and requiring robust pharmacokinetic (PK) and pharmacodynamic (PD) data to support assertions that the biosimilar and the reference product are clinically similar, has the potential to vastly bring down the cost of biosimilar manufacturing. Biosimilars also have the potential to increase access and bring about  tremendous cost savings. In United States alone, projected cost savings from biosimilar was predicted to be $250 billion starting from 2019 (23).  Patients could directly benefit from the price competition and cost savings of biosimilars, which will enable more patients to access biologic medications. The biosimilar market in Brazil presents significant opportunities for local manufacturers. The development of an enabling biosimilar regulatory pathway will reduce the developmental cost, spur domestic production and allow a number of biosimilar manufacturers to enter the market. This will not only decrease the price of biosimilars and increase access to patients but will also encourage wider availability of biosimilars in multiple therapeutic areas. 
CONCLUSION
Given the technical advancement in scientific technology and the remarkable improvements in increased knowledge from the elucidation of structure–function relationships, physiochemical and analytical characterization and the experience gained by regulators and developers, the new Brazilian Guidelines on the evaluation of biosimilars should be built on robust analytical studies including physicochemical and biological characterisation along with pivotal PK or PD studies (where available) and a complete removal of animal studies and clinical efficacy studies. The removal of in-vivo animal toxicity studies and efficacy studies, will drive down the cost of production of biosimilars and significant savings from streamlined biosimilar development can be achieved while maintaining the safety and efficacy of the biosimilar product. This will facilitate affordability and access of biotherapeutic products to patients in need of such treatments.
ABOUT THIRD WORLD NETWORK
Third World Network (TWN) is an independent non-profit international research and advocacy organisation involved in issues relating to development, developing countries and North-South affairs. TWN’s objectives are to deepen the understanding of the development dilemmas and challenges facing developing countries and to contribute to policy changes in pursuit of just, equitable and ecologically sustainable development.
The Relevant Guidelines supporting the submission have been uploaded in the file upload section</t>
  </si>
  <si>
    <t>1.	M.R. De Assis  and V. Pinto, Ther. Adv Mucoloskelete Dis. 10(12), 253-259 (2018).
2.	Guidance on the licensing of biosimilar products; UK MHRA, https://www.gov.uk/government/publications/guidance-on-the-licensing-of-biosimilar-products/guidance-on-the-licensing-of-biosimilar-products
3.	https://www.who.int/publications/m/item/guidelines-on-evaluation-of-biosimilars
4.	https://www.who.int/publications/m/item/sbp-trs-977-Annex-2
5.	https://www.fda.gov/drugs/news-events-human-drugs/increasing-efficiency-biosimilar-development-programs-reevaluating-need-comparative-clinical
6.	Guidance on the licensing of biosimilar products; UK MHRA (n1)
7.	https://www.einnews.com/pr_news/608779826/no-more-animal-testing-president-biden-signs-the-bill-meeting-professor-niazi-s-recommendations
8.	https://www.congress.gov/bill/117th-congress/senate-bill/5002
9.	Ibid n (8)
10.	Directive 2010/63/EU of the European Parliament and of the Council. Available from https://eur-lex.europa.eu/legal-content/EN/TXT/?uri=CELEX:32010L0063. Accessed Nov 22, 2023
11.	https://www.canada.ca/content/dam/hc-sc/migration/hc-sc/dhp-mps/alt_formats/pdf/brgtherap/applic-demande/guides/seb-pbu/seb-pbu-2016-eng.pdf
12.	https://www.centerforbiosimilars.com/view/dr-dr-sarfaraz-niaz-claims-biosimilar-growth-signals-need-for-greater-testing-policy-reform
13.	https://www.centerforbiosimilars.com/view/opinion-the-debate-over-animal-toxicology-studies
14.	https://www.igbamedicines.org/doc/Embracing-Science-with-Confidence-9-11-2022.pdf
15.	van Aerts, L. A., De Smet, K., Reichmann, G., van der Laan, J. W., &amp; Schneider, C. K. (2014). Biosimilars entering the clinic without animal studies. A paradigm shift in the European Union. mAbs, 6(5), 1155–1162. https://doi.org/10.4161/mabs.29848
16.	Guidance on the licensing of biosimilar products; UK MHRA (n1)
17.	Schiestl M, Ranganna G, Watson K, Jung B, Roth K, Capsius B, et al. The path towards a tailored clinical biosimilar development. BioDrugs. 2020;34:297–306. https://doi.org/10.1007/ s40259-020-00422-1.
18.	Webster, C.J., Wong, A.C. &amp; Woollett, G.R. An Efficient Development Paradigm for Biosimilars. BioDrugs 33, 603–611 (2019). https://doi.org/10.1007/s40259-019-00371-4
19.	Favour Danladi Makurvet, Biologics vs. small molecules: Drug costs and patient access, Medicine in Drug Discovery, Volume 9, 2021,100075,ISSN 2590-0986, https://doi.org/10.1016/j.medidd.2020.100075.
20.	https://gabionline.net/reports/brazilian-market-of-biosimilars
21.	https://www2.deloitte.com/content/dam/Deloitte/us/Documents/life-sciences-health-care/us-lshc-biosimilars-whitepaper-final.pdf
22.	https://www.mckinsey.com/industries/life-sciences/our-insights/an-inflection-point-for-biosimilars
23.	The $250 billion potential of biosimilars. http://lab.express-scripts.com/lab/insights/industry-updates/the-$250-billion-potential-of-biosimilars
Additional Bibliographic references supporting the removal of Comparative Efficacy studies and In-vivo animal toxicity studies
24.	Cohen, H.P., Turner, M., McCabe, D. et al. Future Evolution of Biosimilar Development by Application of Current Science and Available Evidence: The Developer’s Perspective.BioDrugs 37, 583–593 (2023). https://doi.org/10.1007/s40259-023-00619-0
25.	Webster CJ, Wong AC, Woollett GR. An Efficient Development Paradigm for Biosimilars. BioDrugs. 2019 Dec;33(6):603-611. doi: 10.1007/s40259-019-00371-4. PMID: 31388969; PMCID: PMC6875142
26.	McCamish M, Woollett G. The continuum of comparability extends to biosimilarity: how much is enough and what clinical data are necessary? Clin Pharmacol Ther. 2013 Apr;93(4):315-7. doi: 10.1038/clpt.2013.17. Epub 2013 Jan 25. PMID: 23443756; PMCID: PMC3604642.
27.	Schellekens, H., Moors, E. Clinical comparability and European biosimilar regulations. Nat Biotechnol28, 28–31 (2010). https://doi.org/10.1038/nbt0110-28
28.	Schiestl M, Ranganna G, Watson K, Jung B, Roth K, Capsius B, Trieb M, Bias P, Maréchal-Jamil J. The Path Towards a Tailored Clinical Biosimilar Development. BioDrugs. 2020 Jun;34(3):297-306. doi: 10.1007/s40259-020-00422-1. PMID: 32266678; PMCID: PMC7211192.
29.	Webster CJ, Woollett GR. Comment on "The End of Phase 3 Clinical Trials in Biosimilars Development?". BioDrugs. 2018 Oct;32(5):519-521. doi: 10.1007/s40259-018-0297-y. PMID: 30117118; PMCID: PMC6182457.
30.	Frapaise FX. The End of Phase 3 Clinical Trials in Biosimilars Development? BioDrugs. 2018 Aug;32(4):319-324. doi: 10.1007/s40259-018-0287-0. PMID: 29943088.
31.	Vulto AG. Delivering on the Promise of Biosimilars. BioDrugs. 2019 Dec;33(6):599-602. doi: 10.1007/s40259-019-00388-9. PMID: 31606870.
32.	van Aerts LA, De Smet K, Reichmann G, van der Laan JW, Schneider CK. Biosimilars entering the clinic without animal studies. A paradigm shift in the European Union. MAbs. 2014;6(5):1155-62. doi: 10.4161/mabs.29848. PMID: 25517301; PMCID: PMC4622966.
33.	https://www.twn.my/title2/health.info/2023/hi230101.htm
34.	Niazi, Sarfaraz. (2018). Rationalizing FDA guidance on biosimilars — expediting approvals and acceptance. Generics and Biosimilars Initiative Journal. 7. 84-91. 10.5639/gabij.2018.0702.018.
35.	https://www.einnews.com/pr_news/608779826/no-more-animal-testing-president-biden-signs-the-bill-meeting-professor-niazi-s-recommendations</t>
  </si>
  <si>
    <t>The opening up of the process for public consultation by ANVISA is commendable. Biologics are an extremely expensive class of medicines and due to the exorbitant cost there are affordability and accessibility issues. The major reason for these are the regulatory impediments. However, there are growing scientific developments and global regulatory changes which are aimed at removing these regulatory barriers. As put forth in the submission, if these regulatory barriers are addressed by ANVISA, it will not only spur domestic production in Brazil, but will also reduce its own dependence on expensive imported biologics as well as improve access to affordable biosimilars, further leading Brazil to become an important regional exporter of lower-cost therapies.</t>
  </si>
  <si>
    <t>2023-11-24 13:16:06</t>
  </si>
  <si>
    <t>12.320.079/0001-17</t>
  </si>
  <si>
    <t>A Bionovis considera a revisão da norma extremente oportuna e esta sendo feito de forma muito transparente e compartilhada com o setor regulado. Atualmente, a norma datada de 2010 tornou-se, obsoleta, em alguns topicos, dada a evolulção do tema no âmbito internacional e tambem devido a curva de aprendizado da propria Anvisa. Mercados, nos quais a Agência, tem como referencia evoluiram em alguns topicos, e acompahando a convergencia regulatoria da Anvisa e interncional, a revisão da normativa é muito bem acolhida pelo setor.</t>
  </si>
  <si>
    <t>1. Entendemos que se trata de uma definição de outra norma, RDC  741/2022, todavia não consideramos o termo “distribuição” seria o mais adequado. 
2. Retirada do termo "EXTENSA"
O termo “extensa” traz uma conotação de “muitos testes”, porém as agências internacionais tem caminhado para redução de alguns etapas, e a permanência do termo traz uma subjetividade muito grande à definição.
Definição EMA: A biosimilar is a biological medicine highly similar to another already approved biological medicine (the 'reference medicine'). Biosimilars are approved according to the same standards of pharmaceutical quality, safety and efficacy that apply to all biological medicines. The European Medicines Agency (EMA) is responsible for evaluating the majority of applications to market biosimilars in the European Union (EU).
Definição Heath Canada: A biosimilar biologic drug, or biosimilar, is a biologic drug that is highly similar to a biologic drug that was already authorized for sale (known as the reference biologic drug). Biosimilars may enter the market after the expiry of reference biologic drug patents and data protections.
3. Sugerimos a retirada  de "podendo incluir estudo de PK/PD quando evidências adicionais de comparabilidade forem necessárias", pois poderão existir uma diversidade de outras provas cabíveis e aceitas como estudos ponte. 
Definição RDC 753/22
XXVI - estudo ponte: estudo realizado com a finalidade de estabelecer a correlação entre medicamentos ou populações a fim de permitir a extrapolação de dados de eficácia e segurança;
Definição FDA: Comparability Bridging Study: A study performed to provide nonclinical or clinical data that allows extrapolation of the existing data from the drug product produced by the current process to the drug product from the changed process.  
Comentário: No caso do EMA, uma agência AREE, aprovar 2 locais de fabricação, quer seja de IFA ou PA, e a Anvisa por exemplo aprovar somente 1 local, e a diferença das aprovações e pleito é questão de tempo ou estrategia comercial da empresas, isso não deveria ser um impeditivo de uso deste comparador com local de fabricação diferente do aprovado da Anvisa. Haja visto que ambos os locais foram aprovados pela AREE e se mostraram comparaveis no seu exercicio de comparabilidade para inclusão do local de fabricação. 
Por fim, a realização de estudos ponte para esse fim não faz sentido.</t>
  </si>
  <si>
    <t>A Bionovis considera a revisão da norma extremante oportuna e benéfica a revisão da norma no formato e e conteúdo abordado.  Atualmente, a norma datada de 2010 tornou-se, obsoleta, em alguns tópicos, dada a evolução do tema no âmbito internacional e considerando a  curva de aprendizado da própria Anvisa, uma revisão e atualização faz-se necessária. Mercados, nos quais a Agência, tem como referencia evoluíram em alguns tópicos, e acompanhando a convergência regulatória da Anvisa e internacional, a revisão da normativa é muito bem acolhida pelo setor. 
Consideramos que em função do numero de produtos biossimilares aprovados e em comercialização, a experiencia da Agencia e convergência regulatória internacional - posicionamento EMA, estudos de meta-analises - FDA (https://www.centerforbiosimilars.com/view/biorationality-fda-publishes-results-of-first-meta-analysis-to-conclude-all-biosimilars-are-interchangeable) , o próximo tema a ser revisado deveria ser a NOTA DE ESCLARECIMENTO Nº 003/2017/GPBIO/GGMED/ANVISA.
Ademais, tal tema foi objeto do Dialogo Setorial, e o processo regulatório para esse tema, parece-nos seguir o mesmo rito de transparência e participação do setor regulado.</t>
  </si>
  <si>
    <t>2023-11-24 13:29:52</t>
  </si>
  <si>
    <t>44.734.671/0001-51</t>
  </si>
  <si>
    <t>A proposta de norma possui impactos positivos no cenário de registro de biossimilares, uma vez que flexibiliza o desenho das fases de desenvolvimento destes produtos, possibilitando o aceite de guias internacionais para abreviação das etapas não clínicas e clínicas.
A empresa encaminha aqui sugestões de adequação no texto, prevendo que possam existir produtos biológicos que ainda não estejam abarcados em guias publicados por AREEs, mas para os quais já existem conhecimentos bem estabelecidos para que se construa racional.</t>
  </si>
  <si>
    <t>2023-11-24 17:02:02</t>
  </si>
  <si>
    <t>Sociedade Brasileira de Reumatologia</t>
  </si>
  <si>
    <t>42.595.629/0001-71</t>
  </si>
  <si>
    <t>É uma associação civil científica de direito privado</t>
  </si>
  <si>
    <t>Assistente Administrativo</t>
  </si>
  <si>
    <t>biossimilar: medicamento biológico que contém substância ativa altamente similar à de um medicamento biológico, já registrado pela Anvisa (produto biológico comparador), cuja similaridade em termos de qualidade, atividade biológica, segurança e eficácia foi estabelecida com base em uma extensa avaliação de comparabilidade;
Justificativa: Como um produto biológico pode ser registrado também pela via individual, não seria adequado ficar restrito, por definição, que o medicamento comparador seja um inovador.</t>
  </si>
  <si>
    <t>2023-11-24 13:31:19</t>
  </si>
  <si>
    <t>62.646.633/0001-29</t>
  </si>
  <si>
    <t>A via da comparabilidade para registro de produtos biológicos é uma importante ferramenta para o aumento do acesso à população brasileira a novos produtos. 
A proposta também visa buscar harmonização com os critérios aplicados pelas principais agências reguladoras estrangeiras, na existência de guias vigentes internacionalmente a possibilidade de discussão sobre a apresentação ou não de vários estudos, hoje ainda obrigatórios na regulamentação brasileira. </t>
  </si>
  <si>
    <t>2023-11-24 17:01:33</t>
  </si>
  <si>
    <t>51.780.468/0001-87</t>
  </si>
  <si>
    <t>Considero fundamental a existência de uma normativa dedicada ao registro de produtos biossimilares, assim como está sendo proposto no texto da Consulta pública 1206. A abordagem atual, conduzida por meio de discussões abertas com a agência (diálogo setorial, edital de chamamento) e por meio do procedimento de consulta pública, é altamente relevante e significativa.</t>
  </si>
  <si>
    <t>II- biossimilar: produto biológico que contém substância ativa altamente similar à de um produto biológico de referência, já registrado pela Anvisa cuja similaridade em termos de estrutura, qualidade, atividade biológica, segurança e eficácia foi estabelecida com base em uma extensa avaliação de comparabilidade clinica e não clínica;
IV- produto biológico de referência: produto biológico usado como comparador no exercício de comparabilidade direta com um biossimilar, a fim de demonstrar similaridade em termos de qualidade, segurança e eficácia. Apenas um produto biológico originador já registrado na ANVISA com base na submissão de um dossiê completo, ou seja, as indicações aprovadas para uso foram concedidas com base em dados completos de qualidade, eficácia e segurança pode servir como produto biológico de referência.</t>
  </si>
  <si>
    <t>II- "comparador ou produto biológico de referência” pode causar erros de interpretação, uma vez que o desenvolvimento de um biossimilar requer a utilização de um medicamento biológico de referência e não de um comparador. Definição alinhada com os guias internacionais OMS, UK, e EMA "highly similar in terms of its quality, safety and efficacy to an already licensed reference or original product (product must have a complete studies/dossier)."
IV-Alinhamento com guias OMS, UK e EMA. É necessário incluir esta definição, uma vez que na RDC 55/2010, o conceito de produto biológico comparador menciona um produto biológico já registrado na Anvisa com base na submissão de um dossiê completo, que também foi comercializado no país. Neste caso, é possível termos um produto biossimilar que, de acordo com a RDC 55, foi submetido pela via individual com um dossier completo.
Com o intuito de esclarecer que o comparador para o exercício da comparabilidade deve ser apenas o produto de referência e não um biossimilar versus outro biossimilar, propomos a inclusão desta definição na norma.</t>
  </si>
  <si>
    <t>1.World Health Organization (WHO). Guidelines on evaluation of biosimilars: Replacement of Annex 2 of WHO Technical Report Series, No. 977. Geneva: WHO; [2022].
2."Guidance on the licensing of biosimilar products." 07 de novembro de 2022. Disponível em: https://www.gov.uk/government/publications/guidance-on-the-licensing-of-biosimilar-products/guidance-on-the-licensing-of-biosimilar-products. Acesso em: julho/2023.
3.Guideline on similar biological medicinal products (EMA).
4.U.S. Food and Drug Administration. Scientific Considerations in Demonstrating Biosimilarity to a Reference Product: Guidance for Industry. Washington, D.C.: U.S. Food and Drug Administration</t>
  </si>
  <si>
    <t>Definição de biossimilares trazendo clareza para classe de produtos biológicos e para o registro destes produtos.</t>
  </si>
  <si>
    <t>2023-11-24 13:15:53</t>
  </si>
  <si>
    <t>61.821.344 / 0001 - 56</t>
  </si>
  <si>
    <t>Órgão ou entidade do poder público</t>
  </si>
  <si>
    <t>Estadual</t>
  </si>
  <si>
    <t>Com os estudos pontes pode ser realizado o registro de biossimilar utilizando um medicamento comparador que não é registrado no Brasil.</t>
  </si>
  <si>
    <t>Mesmo os estudo ponte tendo um ponto positivo ainda sim o estudo demanda tempo, por se um estudo complexo além do valor necessário para realizá-lo.</t>
  </si>
  <si>
    <t>2023-11-24 14:06:39</t>
  </si>
  <si>
    <t>31.118.508/0001-12</t>
  </si>
  <si>
    <t>Possibilidade de maior acesso dos pacientes à medicamentos biológicos.
Contudo, para uma maior efetividade da norma, de modo a garantir a qualidade, segurança e eficácia dos medicamentos biossimilares, importante reforçar pontos já existentes na RDC 55:
Considerando que o Art. 29 da RDC 55, não foi revisado por esta CP, ressalta-se a importância de as empresas apresentarem um plano de farmacovigilância e de minimização de risco dos medicamentos biossimilares
A saber:
Art. 29. Independentemente da via de desenvolvimento utilizada, no ato do protocolo do pedido de registro de um produto biológico novo ou produto biológico, a empresa solicitante deverá apresentar um plano de farmacovigilância e um plano de minimização de risco de acordo com a legislação sanitária vigente.
Considerando que o Art. 47 da RDC 55, não foi revisado por esta CP, ressalta-se a importância da publicização periódica dos pareceres (PPAM) uma vez que esta publicidade irá promover a transparência nos processos regulatórios da Anvisa e trará oportunidades na celeridade na tomada de decisão da Agência.
A saber:
Art. 47. No momento do registro do produto biológico novo e produto biológico, será divulgada informação na página eletrônica da ANVISA com as bases técnicas para a aprovação do produto.
Parágrafo único. Em se tratando de produtos biológicos, será incluída informação sobre a via de desenvolvimento utilizada (individual ou por comparabilidade).</t>
  </si>
  <si>
    <t>2023-11-24 18:37:53</t>
  </si>
  <si>
    <t>18.774.815/0001-93</t>
  </si>
  <si>
    <t>A empresa considera positiva a separação da norma de biológicos, RDC 55 para uma que seja exclusivamente dedicada aos biossimilares.</t>
  </si>
  <si>
    <t>Conforme comentários descritos para as revisões dos Art. 4º e 9º, a empresa entende que o requerimento do estudo ponte não está alinhada as discussões globais regulatórias a respeito de melhorar a eficiência do desenvolvimento de biossimilares orientadas para o desenvolvimento de alternativas aos dados clínicos de estudos ponte.</t>
  </si>
  <si>
    <t>2023-11-24 15:07:08</t>
  </si>
  <si>
    <t>49.324.221/0001-04</t>
  </si>
  <si>
    <t>WHO - Guidelines on evaluation of biosimilars</t>
  </si>
  <si>
    <t>Criação do caminho regulatório para registro de biossimilares.</t>
  </si>
  <si>
    <t>2023-11-24 17:12:02</t>
  </si>
  <si>
    <t>CNPJ 58.430.828/0001-60</t>
  </si>
  <si>
    <t>[Dúvidas]: Seria possível e cabível a agência discutir na presente norma o conceito de intercambiabilidade e o posicionamento da Agência sobre o tema? A empresa traz para discussão também sobre a necessidade de se ter acesso a informações detalhadas sobre o medicamento comparador para auxiliar no desenvolvimento de novos biossimilares, como a ANVISA poderá contribuir com esse ponto, quais mecanismos?
[Justificativa]: A empresa entende que a adoção da intercambialidade traz maior esclarecimento à população e aumenta a confiabilidade da população nos medicamentos biossimilares.</t>
  </si>
  <si>
    <t>Se consideradas as contribuições e esclarecimentos solicitados acima, a CP traz importante orientação quanto a escolha do comparador e possibilidades de isenção de estudos não-clínicos e clínicos.</t>
  </si>
  <si>
    <t>2023-11-24 17:41:22</t>
  </si>
  <si>
    <t>05.333.542/0001-08</t>
  </si>
  <si>
    <t>1. Guideline on similar biological medicinal products containing biotechnology-derived proteins as active substance: non-clinical and clinical issues - EMA
2. Guidelines on evaluation of biosimilars - WHO
3. Artigo: Future Evolution of Biosimilar Development by Application of Current Science and Available Evidence: The Developer’s Perspective
Publicado na BioDrugs (2023)
4. Artigo: A ‘Global Reference’ Comparator for Biosimilar Development 
Publicado na BioDrugs (2017)</t>
  </si>
  <si>
    <t>A norma busca trazer flexibilidade e harmonização com guias internacionais, permitindo que biossimilares de desenvolvimento global, ou seja, destinados a vários mercados, possam ser registrados com a mesma documentação no Brasil.</t>
  </si>
  <si>
    <t>Embora a norma tenha em sua maioria, aspectos positivos, ela inclui a necessidade de se apresentar estudo ponte entre o medicamento comparador aprovado no Brasil e o medicamento comparador internacional quando os locais de fabricação destes medicamentos forem distintos. A diferença de local de fabricação, se houver (a maioria dos medicamentos biológicos inovadores tem a mesma cadeia para os diversos países onde sao comercializados), não necessariamente infere em diferenças no medicamento, pois o originador também precisa comprovar a comparabilidade do medicamento com a mudança frente à condição usada nos estudos clínicos.</t>
  </si>
  <si>
    <t>2023-11-24 18:19:40</t>
  </si>
  <si>
    <t>61.286.647/0001-16</t>
  </si>
  <si>
    <t>Proposta de exclusão do item III do art 2°</t>
  </si>
  <si>
    <t>A presente proposta traz mais clareza ao setor regulado, assim como melhorias nas praticas regulatórias, o que traz um incentivo para as empresas, especialmente aquelas que trabalham com o desenvolvido de produtos por via da comparabilidade. Sendo assim, amplia e promove o acesso seguro da população a medicamentos.</t>
  </si>
  <si>
    <t>2023-11-24 20:05:37</t>
  </si>
  <si>
    <t>56.090.970/0001-80</t>
  </si>
  <si>
    <t>Reforçamos para que haja um documento de perguntas e respostas para que haja melhor esclarecimentos sobre o tema.</t>
  </si>
  <si>
    <t>2023-11-24 20:53:06</t>
  </si>
  <si>
    <t>05.776.298/0001-40</t>
  </si>
  <si>
    <t>A norma de biossimilares, há muito tempo esperada, trará segurança jurídica para as empresas que fabricam esses medicamentos e, possivelmente, estimulará as indústrias que ainda não os fabricam. 
Desde 2010, vários avanços na área foram realizados gerando conhecimentos técnicos que devem ser implementados nessa nova proposta. A harmonização internacional e a convergência regulatória trazem inúmeros benefícios ao setor.</t>
  </si>
  <si>
    <t>2023-11-24 22:02:51</t>
  </si>
  <si>
    <t>29.263.068/0001-45</t>
  </si>
  <si>
    <t>Entidade de defesa do consumidor ou associação de pacientes</t>
  </si>
  <si>
    <t>Somos uma organização que trabalha por acesso à medicamentos.  Há uma quantidade avassaladora de dados em todo o mundo exigindo a remoção de estudos em animais e ensaios de eficácia comparativa para a fabricação de biossimilares. Os cientistas observaram que o avanço nas técnicas analíticas permite ao desenvolvedor de biossimilares capturar a estrutura da molécula do medicamento original com muita precisão, e a similaridade estrutural do biossimilar é assim refletida em sua eficácia terapêutica. Vários órgãos reguladores globalmente iniciaram mudanças para reduzir essas barreiras, para reduzir o preço dos biossimilares no mercado.</t>
  </si>
  <si>
    <t>A proposta de alteração visa alinhar os requisitos regulatórios com avanços científicos recentes, reduzir o uso de animais em testes farmacêuticos, e priorizar aspectos fundamentais do processo de desenvolvimento de medicamentos, como a qualidade do produto e dados farmacocinéticos e farmacodinâmicos mais abrangentes. A proposta visa garantir a acessibilidade dos produtos biológicos. 
Um estudo (anexo) relata que os medicamentos biológicos consomem cerca de 40% do orçamento público federal brasileiro para a compra de medicamentos na assistência farmacêutica no Sistema Único de Saúde (SUS), sendo a artrite reumatoide responsável pelo maior consumo desses recursos. No entanto, o mercado global de biológicos está principalmente concentrado nos países desenvolvidos. Um estudo (anexo) sobre o acesso a anticorpos monoclonais (mABs) - uma das classes mais importantes de biológicos que constituem grandes regimes de tratamento em doenças críticas como câncer, diabetes e inflamação - mostra que 80% do mercado desses mABs está concentrado em três áreas geográficas, ou seja, EUA, Canadá e Europa.
Em estudo (anexo) elaborado pelo Departamento de Assistência Farmacêutica e Insumos Estratégicos do Ministério da Saúde, apresenta-se a economia aos cofres públicos com a introdução de medicamentos biossimilares. O primeiro, Etanercepte, teve uma redução de 35% do seu preço em comparação ao ano anterior. O Adalimumabe a redução do seu preço foi de 78%.  
Os medicamentos biológicos são moléculas grandes e complexas que são proibitivamente caras e os desafios de acessibilidade permanecem mesmo após a expiração das patentes. A introdução de biossimilares é a melhor forma de reduzir o preço e aumentar a oferta. No entanto, mesmo após a expiração da patente dos produtos biológicos, muito poucas versões biossimilares ficam disponíveis no mercado. Esta falta de concorrência no espaço bioterapêutico provém principalmente de alguns factores-chave, como a presença de matagais de patentes e barreiras regulamentares. A atual aprovação regulatória brasileira para biossimilares exige uma totalidade de evidências comparáveis ao produto original. Para obter a aprovação de comercialização de biossimilares, são necessários estudos obrigatórios em animais e estudos comparativos de eficácia. No entanto, ambos os requisitos são extremamente dispendiosos e demorados. A presença destas barreiras limita o número de participantes que entram no mercado, diminuindo assim a concorrência. Estas barreiras regulamentares praticamente eliminam a concorrência, mesmo na ausência de protecção de patentes, e tornam o fabrico de biossimilares um processo extremamente dispendioso. Consequentemente, a queda acentuada dos preços que é evidente no caso dos medicamentos genéricos não é visível nos tratamentos biossimilares. No entanto, nos últimos dois anos assistimos a uma grande mudança global no ambiente regulamentar dos biossimilares.
Existem dados esmagadores de todo o mundo que exigem a remoção de estudos em animais e ensaios comparativos de eficácia para a produção de biossimilares. Os cientistas observaram que o avanço nas técnicas analíticas permite ao desenvolvedor do biossimilar capturar a estrutura da molécula do medicamento original com muita precisão, e a semelhança estrutural do biossimilar reflete-se assim na sua eficácia terapêutica. Vários organismos reguladores a nível mundial iniciaram mudanças para reduzir estas barreiras, para reduzir o preço dos biossimilares no mercado. Em 2021, a MHRA do Reino Unido removeu os estudos em animais e os ensaios comparativos de eficácia para a aprovação de biossimilares. Em 2022, a OMS substituiu as suas atuais Diretrizes para Produtos Biossimilares por Diretrizes Biossimilares revisadas. A Diretriz revisada de Biossimilares da OMS de 2022 afirma que “um ensaio comparativo de eficácia pode não ser necessário se evidências suficientes de biossimilaridade puderem ser inferidas de outras partes do exercício de comparabilidade”. Da mesma forma, sobre a necessidade de estudos em animais, as orientações revistas da OMS afirmam que “com base na experiência regulamentar adquirida até à data em pedidos de autorização de introdução no mercado para biossimilares, seria de esperar que a necessidade de estudos em animais in vivo representasse um cenário raro”. Em dezembro de 2022, o presidente dos EUA assinou uma legislação que eliminou os requisitos de estudos em animais para aprovação de comercialização de biossimilares. Da mesma forma, a Health Canada também não exige estudos em animais para aprovação de biossimilares.
A insistência em estudos comparativos de eficácia por parte da ANVISA resulta em dispêndios consideráveis de tempo e recursos financeiros na perspectiva dos fabricantes de biossimilares. Um estudo recente estima que o custo de desenvolvimento de biossimilares nos EUA se situe entre 100 e 300 milhões de dólares, sendo os ensaios clínicos responsáveis por mais de metade do orçamento. Estes elevados custos de desenvolvimento impedem os fabricantes de biossimilares de venderem os seus produtos a um preço acessível em comparação com moléculas pequenas, que são normalmente 80-85% mais baratas quando os genéricos entram no mercado. As evidências mostram que a primeira introdução do biossimilar reduz o preço do tratamento em apenas 30%. A remoção de estudos em animais e estudos comparativos de eficácia permitiria o crescimento do mercado de biossimilares à medida que mais concorrentes entrassem no mercado devido ao custo reduzido de entrada no mercado.
Historicamente, temos visto que a expiração de patentes de medicamentos biológicos permitiu o desenvolvimento de biossimilares de baixo custo, o que resultou na redução de preços e, consequentemente, no aumento do acesso dos pacientes. Maximizar o potencial de poupança de custos dos produtos biológicos requer esforços determinados por parte dos reguladores. Para aumentar a acessibilidade dos produtos biológicos, é importante que a ANVISA incorpore mudanças baseadas em evidências, como as do UKMHRA e da OMS. A ANVISA deveria promover a disponibilidade de biossimilares acessíveis com base em evidências científicas e é hora de realizar mudanças em suas Diretrizes sobre Biossimilares. Qualquer atraso na abordagem dessas preocupações acabará por resultar na negação do direito à saúde e do direito à ciência de milhões de brasileiros, especialmente daqueles que sofrem de doenças crônicas como câncer e diabetes.</t>
  </si>
  <si>
    <t>Ying Chen, Alex Monnard, and Jorge Santos da Silva, “An inflection point for biosimilars,” June 7, 2021
Guidelines on evaluation of biosimilars. Replacement of Annex 2 of WHO Technical Report Series, No. 977. 22 April 2022. | Technical document.</t>
  </si>
  <si>
    <t>Negativos</t>
  </si>
  <si>
    <t>A insistência em estudos de eficácia comparativa pela ANVISA resulta na despesa de tempo e recursos financeiros consideráveis do ponto de vista dos fabricantes de biossimilares. Um estudo recente estima que o custo de desenvolvimento de biossimilares nos EUA varia entre USD 100-300 milhões, sendo que os ensaios clínicos representam mais da metade do orçamento. Esses altos custos de desenvolvimento desencorajam os fabricantes de biossimilares a venderem seus produtos a um preço acessível em comparação com as pequenas moléculas, que são normalmente 80-85% mais baratas uma vez que os genéricos entram no mercado. Evidências mostram que a entrada do primeiro biossimilar reduz o preço do tratamento em apenas 30%. A remoção de estudos em animais e de eficácia comparativa permitiria o crescimento do mercado de biossimilares, à medida que mais concorrentes entram no mercado devido à redução do custo de entrada no mercado.
Historicamente, observamos que a expiração de patentes de medicamentos biológicos possibilitou o desenvolvimento de biossimilares de baixo custo, resultando na redução de preços e, consequentemente, no aumento do acesso dos pacientes. Maximizar o potencial de economia de custos dos produtos biológicos requer esforços determinados por parte dos reguladores. Para aumentar a acessibilidade e a acessibilidade econômica dos produtos biológicos, é importante que a ANVISA incorpore mudanças baseadas em evidências, semelhantes às do UKMHRA e da OMS. A ANVISA deve promover a disponibilidade de biossimilares acessíveis com base em evidências científicas e é hora de realizar alterações em suas Diretrizes de Biossimilares. Qualquer atraso em lidar com essas preocupações resultará, eventualmente, na negação do direito à saúde e ao conhecimento científico de milhões de brasileiros, especialmente daqueles que sofrem de doenças crônicas como câncer e diabetes.</t>
  </si>
  <si>
    <t xml:space="preserve">Principais aspectos relatados pelos participantes </t>
  </si>
  <si>
    <t>Nos descritivos abaixo foram destacados os principais comentários sobre a proposta normativa sendo alguns sintetizados. Esses comentários foram extraídos da aba "Contribuições por Pessoa" onde se encontram na sua forma original.</t>
  </si>
  <si>
    <t>Opiniões sobre a proposta normativa</t>
  </si>
  <si>
    <t>·       Participantes fizeram sugestões de alterações nos dispositivos da proposta normativa. (Vide aba "Contribuições por pessoa", coluna O, destaque em cinza)</t>
  </si>
  <si>
    <t>·       Além disso, incluiram nos seus comentários sugestões de documentos sobre o problema regulatório da  proposta. (Vide aba "Contribuições por pessoa", coluna O, destaque em verde)</t>
  </si>
  <si>
    <t>"Considero fundamental a existência de uma normativa dedicada ao registro de produtos biossimilares, assim como está sendo proposto no texto da Consulta pública 1206. A abordagem atual, conduzida por meio de discussões abertas com a agência (diálogo setorial, edital de chamamento) e por meio do procedimento de consulta pública, é altamente relevante e significativa."</t>
  </si>
  <si>
    <t>"A norma traz impactos positivos ao marco regulatório de biológicos considerando que fornece uma atualização com as práticas internacionais."</t>
  </si>
  <si>
    <r>
      <t>"Sou médica reumatologista e com experiência com uso de biossimilares. Tenho certeza que é o nosso caminho para sustentabilidade do acesso aos medicamentos de alto custo. No entanto o texto da consulta pública ficou de difícil entendimento para a sociedade." ... (</t>
    </r>
    <r>
      <rPr>
        <b/>
        <sz val="10"/>
        <color theme="4" tint="-0.499984740745262"/>
        <rFont val="Century Gothic"/>
        <family val="2"/>
      </rPr>
      <t>Para visualizar a opinião completa, vide aba "Contribuições por pessoa", coluna O, ID 265)</t>
    </r>
  </si>
  <si>
    <r>
      <t xml:space="preserve">... "The submission touches upon broad regulatory issues that will spur domestic production in Brazil, reducing its own dependence on expensive imported biologics as well as improve access to affordable biosimilars, further leading Brazil to become an important regional exporter of lower-cost therapies.... " </t>
    </r>
    <r>
      <rPr>
        <b/>
        <sz val="10"/>
        <color theme="4" tint="-0.499984740745262"/>
        <rFont val="Century Gothic"/>
        <family val="2"/>
      </rPr>
      <t>(Para visualizar a opinião completa, vide aba "Contribuições por pessoa", coluna O, ID 307)</t>
    </r>
  </si>
  <si>
    <t>"Tenho grande experiência com Biossimilares , são drogas eficazes e seguras e pelo preço mais baixo amplia o acesso desses medicamentos para mais pacientes lhes oferecendo melhor qualidade de vida."</t>
  </si>
  <si>
    <r>
      <rPr>
        <sz val="10"/>
        <color rgb="FF1A4A5E"/>
        <rFont val="Century Gothic"/>
      </rPr>
      <t xml:space="preserve">"... Outra diferença existente entre a regulamentação brasileira do medicamento biológico original e sua cópia, com a regulamentação internacional, está na nomenclatura da cópia do biológico. Até o momento, o Brasil não diferencia o biológico original de sua cópia. A ausência de distinção de nomenclaturas entre medicamento biológico original e cópia, no Brasil, do ponto de vista prático, gera equívocos ao dar tratamento igualitário para produtos que são apenas semelhantes (muitas vezes pouco semelhantes). De tal modo, a definição clara e conceitual do biossimilar é imprescindível para evitar conflitos de interpretações, especialmente do gestor público que irá adquirir o produto no dia a dia da Administração Pública...." </t>
    </r>
    <r>
      <rPr>
        <b/>
        <sz val="10"/>
        <color rgb="FF1A4A5E"/>
        <rFont val="Century Gothic"/>
      </rPr>
      <t>(Para visualizar a opinião completa, vide aba "Contribuições por pessoa", coluna O, ID 165)</t>
    </r>
  </si>
  <si>
    <r>
      <t>Proposta afetará POSITIVAMENTE</t>
    </r>
    <r>
      <rPr>
        <sz val="14"/>
        <color rgb="FF813365"/>
        <rFont val="Century Gothic"/>
        <family val="2"/>
      </rPr>
      <t xml:space="preserve"> </t>
    </r>
    <r>
      <rPr>
        <b/>
        <sz val="14"/>
        <color rgb="FF813365"/>
        <rFont val="Century Gothic"/>
        <family val="2"/>
      </rPr>
      <t>suas rotinas e atividades</t>
    </r>
  </si>
  <si>
    <t>·       Participantes fizeram sugestões de alterações nos dispositivos da proposta normativa. (Vide aba "Contribuições por pessoa", coluna AR, destaque em cinza)</t>
  </si>
  <si>
    <t>"Diante das crescentes limitações financeiras e aumento dos valores dos medicamentos, é fundamental realizar mudanças no nosso sistema para que possamos introduzir mais biossimilares na nossa prática médica. Além da diminuição do custo do tratamento, a introdução de biossimilares pode acarretar redução dos preços dos medicamentos originais, possibilitando uma maior viabilidade dos tratamentos para todos os pacientes e um orçamento mais viável para nossa saúde pública."</t>
  </si>
  <si>
    <t>"Acelerar os trâmites para aprovação de novos Biossimilares e preservar a saúde de nossos animais"</t>
  </si>
  <si>
    <t>"Maior acesso a tratamento biológico para maior número de pacientes."</t>
  </si>
  <si>
    <t>"Simplificação da regulação dos medicamentos biossimilares"</t>
  </si>
  <si>
    <t>"A norma de registro por via de comparabilidade é um avanço considerável que pode garantir um maior registro de novos biossimilares, sendo assim, garantindo à população acesso aos medicamentos."</t>
  </si>
  <si>
    <t>"A proposta da norma apresenta impacto positivo para o setor regulado, uma vez que flexibiliza a apresentação dos estudos não clínicos e clínicos, desde que tecnicamente justificado. Também foi incluída a possibilidade de utilização de medicamento comparador adquirido no mercado internacional. Esta prática já era aceita internacionalmente e pela ANVISA, porém não estava descrita na legislação. Um outro ponto importante a ser adicionado é a transparência da ANVISA em relação a este tema, uma vez que foi apresentado em Workshop e discutido previamente com o setor regulado."</t>
  </si>
  <si>
    <t>"A via da comparabilidade para registro de produtos biológicos é uma importante ferramenta para o aumento do acesso à população brasileira a novos produtos. 
A proposta também visa buscar harmonização com os critérios aplicados pelas principais agências reguladoras estrangeiras, na existência de guias vigentes internacionalmente a possibilidade de discussão sobre a apresentação ou não de vários estudos, hoje ainda obrigatórios na regulamentação brasileira. "</t>
  </si>
  <si>
    <t>"A norma de biossimilares, há muito tempo esperada, trará segurança jurídica para as empresas que fabricam esses medicamentos e, possivelmente, estimulará as indústrias que ainda não os fabricam. 
Desde 2010, vários avanços na área foram realizados gerando conhecimentos técnicos que devem ser implementados nessa nova proposta. A harmonização internacional e a convergência regulatória trazem inúmeros benefícios ao setor."</t>
  </si>
  <si>
    <t>Proposta afetará NEGATIVAMENTE suas rotinas e atividades</t>
  </si>
  <si>
    <t>·       Participantes fizeram sugestões de alterações nos dispositivos da proposta normativa. (Vide aba "Contribuições por pessoa", coluna AS, destaque em cinza)</t>
  </si>
  <si>
    <t>"Mesmo os estudo ponte tendo um ponto positivo ainda sim o estudo demanda tempo, por se um estudo complexo além do valor necessário para realizá-lo."</t>
  </si>
  <si>
    <t>"Embora a norma tenha em sua maioria, aspectos positivos, ela inclui a necessidade de se apresentar estudo ponte entre o medicamento comparador aprovado no Brasil e o medicamento comparador internacional quando os locais de fabricação destes medicamentos forem distintos. A diferença de local de fabricação, se houver (a maioria dos medicamentos biológicos inovadores tem a mesma cadeia para os diversos países onde sao comercializados), não necessariamente infere em diferenças no medicamento, pois o originador também precisa comprovar a comparabilidade do medicamento com a mudança frente à condição usada nos estudos clínicos."</t>
  </si>
  <si>
    <t>"A insistência em estudos de eficácia comparativa pela ANVISA resulta na despesa de tempo e recursos financeiros consideráveis do ponto de vista dos fabricantes de biossimilares. Um estudo recente estima que o custo de desenvolvimento de biossimilares nos EUA varia entre USD 100-300 milhões, sendo que os ensaios clínicos representam mais da metade do orçamento. Esses altos custos de desenvolvimento desencorajam os fabricantes de biossimilares a venderem seus produtos a um preço acessível em comparação com as pequenas moléculas, que são normalmente 80-85% mais baratas uma vez que os genéricos entram no mercado. Evidências mostram que a entrada do primeiro biossimilar reduz o preço do tratamento em apenas 30%. A remoção de estudos em animais e de eficácia comparativa permitiria o crescimento do mercado de biossimilares, à medida que mais concorrentes entram no mercado devido à redução do custo de entrada no mercado.
Historicamente, observamos que a expiração de patentes de medicamentos biológicos possibilitou o desenvolvimento de biossimilares de baixo custo, resultando na redução de preços e, consequentemente, no aumento do acesso dos pacientes. Maximizar o potencial de economia de custos dos produtos biológicos requer esforços determinados por parte dos reguladores. Para aumentar a acessibilidade e a acessibilidade econômica dos produtos biológicos, é importante que a ANVISA incorpore mudanças baseadas em evidências, semelhantes às do UKMHRA e da OMS. A ANVISA deve promover a disponibilidade de biossimilares acessíveis com base em evidências científicas e é hora de realizar alterações em suas Diretrizes de Biossimilares. Qualquer atraso em lidar com essas preocupações resultará, eventualmente, na negação do direito à saúde e ao conhecimento científico de milhões de brasileiros, especialmente daqueles que sofrem de doenças crônicas como câncer e diabetes."</t>
  </si>
  <si>
    <t>Painel 1 - Perfil, Opinião e Percepção de Impactos - CP 775/2019</t>
  </si>
  <si>
    <t>Setor Regulado:</t>
  </si>
  <si>
    <t xml:space="preserve">
Você é a favor desta proposta de norma?</t>
  </si>
  <si>
    <t xml:space="preserve">
Percepção de Impactos</t>
  </si>
  <si>
    <t>Cenário 1 - Detalha a quantidade de fichas preenchidas por segmento de representação:</t>
  </si>
  <si>
    <t>Perfis dos participantes</t>
  </si>
  <si>
    <t>Nº</t>
  </si>
  <si>
    <t>Total Geral</t>
  </si>
  <si>
    <t>Cenário 2 - Aponta o nível de aceitação da proposta normativa entre os participantes:</t>
  </si>
  <si>
    <t>Voce é a favor da norma?</t>
  </si>
  <si>
    <t>Não responderam</t>
  </si>
  <si>
    <t>Cenário 3 - Apresenta o quanto os impactos da norma, sejam estes positivos ou negativos, afetam as rotinas e atividades dos participantes:</t>
  </si>
  <si>
    <t>A proposta de norma possui impactos?</t>
  </si>
  <si>
    <t>Cenário 4 - Organiza as contribuições de acordo com os dispositivos da norma:</t>
  </si>
  <si>
    <t>Cenário 5 - Análise quantitativa das contribuições</t>
  </si>
  <si>
    <t>Análise quantitativa das Contribuições</t>
  </si>
  <si>
    <t>%</t>
  </si>
  <si>
    <r>
      <t>Contribuições válidas</t>
    </r>
    <r>
      <rPr>
        <b/>
        <sz val="10"/>
        <color theme="9" tint="-0.499984740745262"/>
        <rFont val="Calibri Light"/>
        <family val="2"/>
      </rPr>
      <t xml:space="preserve"> aceitas</t>
    </r>
  </si>
  <si>
    <r>
      <t xml:space="preserve">Contribuições válidas </t>
    </r>
    <r>
      <rPr>
        <b/>
        <sz val="10"/>
        <color theme="9" tint="-0.499984740745262"/>
        <rFont val="Calibri Light"/>
        <family val="2"/>
      </rPr>
      <t>não aceitas</t>
    </r>
  </si>
  <si>
    <r>
      <t xml:space="preserve">Contribuições válidas </t>
    </r>
    <r>
      <rPr>
        <b/>
        <sz val="10"/>
        <color theme="9" tint="-0.499984740745262"/>
        <rFont val="Calibri Light"/>
        <family val="2"/>
      </rPr>
      <t>aceitas parcialmente</t>
    </r>
  </si>
  <si>
    <r>
      <t xml:space="preserve">Contribuições </t>
    </r>
    <r>
      <rPr>
        <b/>
        <sz val="10"/>
        <color theme="9" tint="-0.499984740745262"/>
        <rFont val="Calibri Light"/>
        <family val="2"/>
      </rPr>
      <t>inválidas</t>
    </r>
    <r>
      <rPr>
        <sz val="10"/>
        <color theme="9" tint="-0.499984740745262"/>
        <rFont val="Calibri Light"/>
        <family val="2"/>
      </rPr>
      <t xml:space="preserve"> (Fora do escopo)</t>
    </r>
  </si>
  <si>
    <r>
      <rPr>
        <b/>
        <sz val="10"/>
        <color theme="9" tint="-0.499984740745262"/>
        <rFont val="Calibri Light"/>
        <family val="2"/>
      </rPr>
      <t>Dúvidas</t>
    </r>
    <r>
      <rPr>
        <sz val="10"/>
        <color theme="9" tint="-0.499984740745262"/>
        <rFont val="Calibri Light"/>
        <family val="2"/>
      </rPr>
      <t xml:space="preserve"> dos participantes</t>
    </r>
  </si>
  <si>
    <r>
      <rPr>
        <b/>
        <sz val="10"/>
        <color theme="9" tint="-0.499984740745262"/>
        <rFont val="Calibri Light"/>
        <family val="2"/>
      </rPr>
      <t xml:space="preserve">Sem clareza </t>
    </r>
    <r>
      <rPr>
        <sz val="10"/>
        <color theme="9" tint="-0.499984740745262"/>
        <rFont val="Calibri Light"/>
        <family val="2"/>
      </rPr>
      <t>textual</t>
    </r>
  </si>
  <si>
    <t>Sem sugestões</t>
  </si>
  <si>
    <t>Legenda:</t>
  </si>
  <si>
    <r>
      <t>Contribuições válidas aceitas:</t>
    </r>
    <r>
      <rPr>
        <sz val="9"/>
        <rFont val="Century Gothic"/>
        <family val="2"/>
      </rPr>
      <t xml:space="preserve"> são aquelas que motivaram alguma alteração do texto proposto;</t>
    </r>
  </si>
  <si>
    <r>
      <t xml:space="preserve">Contribuições válidas não aceitas: </t>
    </r>
    <r>
      <rPr>
        <sz val="9"/>
        <rFont val="Century Gothic"/>
        <family val="2"/>
      </rPr>
      <t>são argumentos que não foram suficientes para ensejar alterações na minuta, conforme justificativa fornecida pela Anvisa;</t>
    </r>
  </si>
  <si>
    <r>
      <t xml:space="preserve">Contribuições válidas parcialmente aceitas: </t>
    </r>
    <r>
      <rPr>
        <sz val="9"/>
        <rFont val="Century Gothic"/>
        <family val="2"/>
      </rPr>
      <t>são as que foram em parte consideradas para alteração no texto final da proposta;</t>
    </r>
  </si>
  <si>
    <r>
      <t xml:space="preserve">Contribuições inválidas (Fora do escopo): </t>
    </r>
    <r>
      <rPr>
        <sz val="9"/>
        <rFont val="Century Gothic"/>
        <family val="2"/>
      </rPr>
      <t>são contribuições que não se referiram ao objeto da consulta e as que estiverem em desacordo com as condições estabelecidas no ato publicado em DOU.</t>
    </r>
  </si>
  <si>
    <r>
      <t xml:space="preserve">Dúvidas dos participantes: </t>
    </r>
    <r>
      <rPr>
        <sz val="9"/>
        <rFont val="Century Gothic"/>
        <family val="2"/>
      </rPr>
      <t>são aquelas que trazem questões ou perguntas à Anvisa sobre a minuta proposta;</t>
    </r>
  </si>
  <si>
    <r>
      <t xml:space="preserve">Sem clareza textual: </t>
    </r>
    <r>
      <rPr>
        <sz val="9"/>
        <rFont val="Century Gothic"/>
        <family val="2"/>
      </rPr>
      <t>são contribuições cujo entendimento não é possível em virtude de falhas gramaticais;</t>
    </r>
  </si>
  <si>
    <r>
      <t xml:space="preserve">Sem sugestões: </t>
    </r>
    <r>
      <rPr>
        <sz val="9"/>
        <rFont val="Century Gothic"/>
        <family val="2"/>
      </rPr>
      <t>são comentários que não exigiram um posicionamento da Anvisa, em virtude de não apresentarem argumentações sobre o texto,  apenas manifestações gerais, por exemplo,  “nada alterar”, “sim”, “discordo”, “concordo” ou por conter apenas caracteres sem teor significativo, tipo: “-“ (caractere hífen), “@@@” ou semelhantes a estes.</t>
    </r>
  </si>
  <si>
    <t>Sua contribuição será feita em nome de uma pessoa física ou uma pessoa jurídica?</t>
  </si>
  <si>
    <t>Qual desses segmentos você se identifica?</t>
  </si>
  <si>
    <t>Você considera que a proposta de norma possui impactos</t>
  </si>
  <si>
    <t>Onde você está?</t>
  </si>
  <si>
    <t>Dispositivos da Norma</t>
  </si>
  <si>
    <t>Outro</t>
  </si>
  <si>
    <t>ORIGEM DA CONTRIBUIÇÃO</t>
  </si>
  <si>
    <t>PESSOA FÍSICA/PESSOA JURÍDICA</t>
  </si>
  <si>
    <t xml:space="preserve">  </t>
  </si>
  <si>
    <t>Pessoa física</t>
  </si>
  <si>
    <t>Pessoa jurídica</t>
  </si>
  <si>
    <t>SEGMENTOS</t>
  </si>
  <si>
    <t>Outro profissional</t>
  </si>
  <si>
    <t>Pesquisador</t>
  </si>
  <si>
    <t>Cidadão</t>
  </si>
  <si>
    <t>Órgão  público</t>
  </si>
  <si>
    <t>Entidade de defesa do consumidor</t>
  </si>
  <si>
    <t>Associação de profissionais</t>
  </si>
  <si>
    <t>Setor regulado</t>
  </si>
  <si>
    <t>CARACTERIZAÇÃO SETOR REGULADO</t>
  </si>
  <si>
    <t>OPINIÃO GERAL</t>
  </si>
  <si>
    <t>OPINIÃO POR SEGMENTO</t>
  </si>
  <si>
    <t>Conselho, sindicato ou associação de profissionais</t>
  </si>
  <si>
    <t>Outro profissional relacionado ao tema</t>
  </si>
  <si>
    <t>IMPACTO</t>
  </si>
  <si>
    <t xml:space="preserve"> </t>
  </si>
  <si>
    <t>Positivos e Negativos</t>
  </si>
  <si>
    <t>IMPACTOS POR SEGMENTO</t>
  </si>
  <si>
    <t>5.      Os principais impactos apresentados pelos 0 respondentes que afirmaram que a proposta afetará negativamente suas rotinas e atividades foram:</t>
  </si>
  <si>
    <t>5.      O impacto apresentado pelo respondente que afirmou que a proposta afetará negativamente sua rotina e atividades foi</t>
  </si>
  <si>
    <t>6.      Em contrapartida, os principais impactos apresentados pelos 0 respondentes que afirmaram que a proposta lhes afetará positivamente foram:</t>
  </si>
  <si>
    <t xml:space="preserve">6.      Em contrapartida, o impacto apresentado pelo respondente que afirmou que a proposta afetará positivamente sua rotina e atividades foi </t>
  </si>
  <si>
    <t>Aceita parcialmente</t>
  </si>
  <si>
    <t>Não aceita</t>
  </si>
  <si>
    <t>Inválida (Fora do escopo)</t>
  </si>
  <si>
    <t>Dúvida do participante</t>
  </si>
  <si>
    <t>Sem clareza textual</t>
  </si>
  <si>
    <t>Sem sugestão</t>
  </si>
  <si>
    <t>Opinião dos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</si>
</sst>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7">
    <font>
      <sz val="10"/>
      <color theme="4" tint="-0.24994659260841701"/>
      <name val="Corbel"/>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color theme="0"/>
      <name val="Corbel"/>
      <family val="2"/>
    </font>
    <font>
      <sz val="24"/>
      <color theme="0"/>
      <name val="Tw Cen MT Condensed Extra Bold"/>
      <family val="4"/>
      <scheme val="major"/>
    </font>
    <font>
      <b/>
      <sz val="14"/>
      <color theme="0"/>
      <name val="Tw Cen MT Condensed"/>
      <family val="2"/>
    </font>
    <font>
      <b/>
      <sz val="14"/>
      <color theme="0" tint="-4.9989318521683403E-2"/>
      <name val="Tw Cen MT Condensed"/>
      <family val="2"/>
    </font>
    <font>
      <sz val="11"/>
      <color theme="0"/>
      <name val="Franklin Gothic Book"/>
      <family val="2"/>
      <scheme val="minor"/>
    </font>
    <font>
      <sz val="11"/>
      <name val="Franklin Gothic Book"/>
      <family val="2"/>
      <scheme val="minor"/>
    </font>
    <font>
      <b/>
      <sz val="20"/>
      <color theme="0"/>
      <name val="Segoe UI Light"/>
      <family val="2"/>
    </font>
    <font>
      <b/>
      <sz val="12"/>
      <color theme="0" tint="-0.14999847407452621"/>
      <name val="Segoe UI Light"/>
      <family val="2"/>
    </font>
    <font>
      <b/>
      <sz val="14"/>
      <color theme="0" tint="-0.14999847407452621"/>
      <name val="Segoe UI Light"/>
      <family val="2"/>
    </font>
    <font>
      <b/>
      <sz val="20"/>
      <color theme="0" tint="-0.249977111117893"/>
      <name val="Segoe UI Light"/>
      <family val="2"/>
    </font>
    <font>
      <b/>
      <sz val="18"/>
      <color theme="0" tint="-0.249977111117893"/>
      <name val="Segoe UI Light"/>
      <family val="2"/>
    </font>
    <font>
      <b/>
      <sz val="12"/>
      <color theme="0"/>
      <name val="Segoe UI Light"/>
      <family val="2"/>
    </font>
    <font>
      <b/>
      <sz val="13"/>
      <color theme="0"/>
      <name val="Segoe UI Light"/>
      <family val="2"/>
    </font>
    <font>
      <b/>
      <sz val="12"/>
      <color theme="1"/>
      <name val="Franklin Gothic Book"/>
      <family val="2"/>
      <scheme val="minor"/>
    </font>
    <font>
      <sz val="12"/>
      <color theme="1"/>
      <name val="Franklin Gothic Book"/>
      <family val="2"/>
      <scheme val="minor"/>
    </font>
    <font>
      <b/>
      <sz val="11"/>
      <color theme="0"/>
      <name val="Segoe UI Light"/>
      <family val="2"/>
    </font>
    <font>
      <b/>
      <sz val="14"/>
      <color theme="0" tint="-0.249977111117893"/>
      <name val="Segoe UI Light"/>
      <family val="2"/>
    </font>
    <font>
      <b/>
      <sz val="11"/>
      <color theme="0" tint="-0.14999847407452621"/>
      <name val="Segoe UI Light"/>
      <family val="2"/>
    </font>
    <font>
      <b/>
      <sz val="11"/>
      <name val="Franklin Gothic Book"/>
      <family val="2"/>
      <scheme val="minor"/>
    </font>
    <font>
      <b/>
      <sz val="12"/>
      <name val="Franklin Gothic Book"/>
      <family val="2"/>
      <scheme val="minor"/>
    </font>
    <font>
      <sz val="18"/>
      <color theme="4" tint="-0.24994659260841701"/>
      <name val="Corbel"/>
      <family val="2"/>
    </font>
    <font>
      <sz val="10"/>
      <color theme="4" tint="-0.24994659260841701"/>
      <name val="Century Gothic"/>
      <family val="2"/>
    </font>
    <font>
      <sz val="9"/>
      <name val="Century Gothic"/>
      <family val="2"/>
    </font>
    <font>
      <sz val="12"/>
      <color theme="4" tint="-0.24994659260841701"/>
      <name val="Century Gothic"/>
      <family val="2"/>
    </font>
    <font>
      <sz val="10"/>
      <name val="Century Gothic"/>
      <family val="2"/>
    </font>
    <font>
      <sz val="10"/>
      <color theme="4" tint="-0.499984740745262"/>
      <name val="Century Gothic"/>
      <family val="2"/>
    </font>
    <font>
      <sz val="18"/>
      <color rgb="FF813365"/>
      <name val="Century Gothic"/>
      <family val="2"/>
    </font>
    <font>
      <sz val="18"/>
      <color theme="4" tint="-0.24994659260841701"/>
      <name val="Century Gothic"/>
      <family val="2"/>
    </font>
    <font>
      <sz val="10"/>
      <color theme="4" tint="-0.24994659260841701"/>
      <name val="Corbel"/>
      <family val="2"/>
    </font>
    <font>
      <b/>
      <sz val="20"/>
      <color theme="9" tint="-0.499984740745262"/>
      <name val="Century Gothic"/>
      <family val="2"/>
    </font>
    <font>
      <b/>
      <sz val="14"/>
      <color rgb="FF813365"/>
      <name val="Century Gothic"/>
      <family val="2"/>
    </font>
    <font>
      <sz val="14"/>
      <color rgb="FF813365"/>
      <name val="Century Gothic"/>
      <family val="2"/>
    </font>
    <font>
      <sz val="9"/>
      <color theme="0"/>
      <name val="Franklin Gothic Book"/>
      <family val="2"/>
      <scheme val="minor"/>
    </font>
    <font>
      <b/>
      <sz val="10"/>
      <color theme="0"/>
      <name val="Franklin Gothic Book"/>
      <family val="2"/>
      <scheme val="minor"/>
    </font>
    <font>
      <b/>
      <sz val="12"/>
      <color theme="4" tint="-0.24994659260841701"/>
      <name val="Century Gothic"/>
      <family val="2"/>
    </font>
    <font>
      <b/>
      <sz val="12"/>
      <color theme="4" tint="-0.24994659260841701"/>
      <name val="Corbel"/>
      <family val="2"/>
    </font>
    <font>
      <b/>
      <sz val="10"/>
      <color theme="4" tint="-0.24994659260841701"/>
      <name val="Corbel"/>
      <family val="2"/>
    </font>
    <font>
      <b/>
      <sz val="10"/>
      <name val="Century Gothic"/>
      <family val="2"/>
    </font>
    <font>
      <sz val="11"/>
      <color theme="4" tint="-0.24994659260841701"/>
      <name val="Corbel"/>
      <family val="2"/>
    </font>
    <font>
      <sz val="9"/>
      <name val="Franklin Gothic Book"/>
      <family val="2"/>
      <scheme val="minor"/>
    </font>
    <font>
      <sz val="10"/>
      <name val="Corbel"/>
      <family val="2"/>
    </font>
    <font>
      <b/>
      <sz val="10"/>
      <color theme="0"/>
      <name val="Calibri Light"/>
      <family val="2"/>
    </font>
    <font>
      <b/>
      <sz val="11"/>
      <color theme="0"/>
      <name val="Calibri Light"/>
      <family val="2"/>
    </font>
    <font>
      <sz val="10"/>
      <color theme="9" tint="-0.499984740745262"/>
      <name val="Calibri Light"/>
      <family val="2"/>
    </font>
    <font>
      <sz val="10"/>
      <name val="Calibri Light"/>
      <family val="2"/>
    </font>
    <font>
      <b/>
      <sz val="10"/>
      <color theme="9" tint="-0.499984740745262"/>
      <name val="Calibri Light"/>
      <family val="2"/>
    </font>
    <font>
      <b/>
      <sz val="10"/>
      <name val="Calibri Light"/>
      <family val="2"/>
    </font>
    <font>
      <sz val="9"/>
      <color theme="4" tint="-0.24994659260841701"/>
      <name val="Calibri"/>
      <family val="2"/>
    </font>
    <font>
      <sz val="11"/>
      <color theme="4" tint="-0.24994659260841701"/>
      <name val="Calibri"/>
      <family val="2"/>
    </font>
    <font>
      <sz val="11"/>
      <name val="Calibri"/>
      <family val="2"/>
    </font>
    <font>
      <b/>
      <sz val="11"/>
      <color theme="0"/>
      <name val="Calibri"/>
      <family val="2"/>
    </font>
    <font>
      <sz val="9"/>
      <name val="Calibri"/>
      <family val="2"/>
    </font>
    <font>
      <b/>
      <sz val="9"/>
      <name val="Century Gothic"/>
      <family val="2"/>
    </font>
    <font>
      <sz val="10"/>
      <name val="Calibri"/>
      <family val="2"/>
    </font>
    <font>
      <sz val="10"/>
      <color theme="0"/>
      <name val="Calibri"/>
      <family val="2"/>
    </font>
    <font>
      <sz val="9"/>
      <color theme="0"/>
      <name val="Calibri"/>
      <family val="2"/>
    </font>
    <font>
      <b/>
      <sz val="10"/>
      <color theme="4" tint="-0.499984740745262"/>
      <name val="Century Gothic"/>
      <family val="2"/>
    </font>
    <font>
      <sz val="10"/>
      <color theme="4" tint="-0.24994659260841701"/>
      <name val="Calibri Light"/>
      <family val="2"/>
    </font>
    <font>
      <sz val="9"/>
      <color theme="4" tint="-0.24994659260841701"/>
      <name val="Calibri Light"/>
      <family val="2"/>
    </font>
    <font>
      <sz val="10"/>
      <color theme="1" tint="0.249977111117893"/>
      <name val="Calibri Light"/>
      <family val="2"/>
    </font>
    <font>
      <sz val="10"/>
      <color theme="0"/>
      <name val="Calibri Light"/>
      <family val="2"/>
    </font>
    <font>
      <sz val="11"/>
      <color theme="4" tint="-0.24994659260841701"/>
      <name val="Calibri Light"/>
      <family val="2"/>
    </font>
    <font>
      <sz val="10"/>
      <color rgb="FF1A4A5E"/>
      <name val="Century Gothic"/>
    </font>
    <font>
      <b/>
      <sz val="10"/>
      <color rgb="FF1A4A5E"/>
      <name val="Century Gothic"/>
    </font>
    <font>
      <sz val="9"/>
      <color rgb="FF000000"/>
      <name val="Calibri"/>
    </font>
    <font>
      <i/>
      <sz val="9"/>
      <color rgb="FF000000"/>
      <name val="Calibri"/>
    </font>
    <font>
      <sz val="10"/>
      <color rgb="FF000000"/>
      <name val="Corbel"/>
      <family val="2"/>
    </font>
    <font>
      <b/>
      <sz val="14"/>
      <color rgb="FF000000"/>
      <name val="Tw Cen MT Condensed"/>
      <family val="2"/>
    </font>
    <font>
      <sz val="9"/>
      <color rgb="FF000000"/>
      <name val="Calibri"/>
      <family val="2"/>
    </font>
    <font>
      <sz val="12"/>
      <color rgb="FF000000"/>
      <name val="Times New Roman"/>
      <family val="1"/>
      <charset val="1"/>
    </font>
  </fonts>
  <fills count="21">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81336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249977111117893"/>
        <bgColor indexed="64"/>
      </patternFill>
    </fill>
    <fill>
      <patternFill patternType="solid">
        <fgColor rgb="FFC365A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49914"/>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medium">
        <color theme="0" tint="-0.14996795556505021"/>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right style="thick">
        <color rgb="FF002060"/>
      </right>
      <top/>
      <bottom/>
      <diagonal/>
    </border>
    <border>
      <left style="medium">
        <color theme="0"/>
      </left>
      <right style="medium">
        <color theme="0"/>
      </right>
      <top style="medium">
        <color theme="0"/>
      </top>
      <bottom style="medium">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2060"/>
      </left>
      <right/>
      <top/>
      <bottom/>
      <diagonal/>
    </border>
    <border>
      <left style="medium">
        <color theme="0"/>
      </left>
      <right style="medium">
        <color theme="0"/>
      </right>
      <top/>
      <bottom/>
      <diagonal/>
    </border>
    <border>
      <left style="medium">
        <color theme="0"/>
      </left>
      <right style="medium">
        <color theme="0"/>
      </right>
      <top style="medium">
        <color theme="0"/>
      </top>
      <bottom/>
      <diagonal/>
    </border>
    <border>
      <left/>
      <right/>
      <top style="medium">
        <color theme="0"/>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top/>
      <bottom style="thin">
        <color theme="4" tint="-0.24994659260841701"/>
      </bottom>
      <diagonal/>
    </border>
    <border>
      <left style="medium">
        <color theme="0"/>
      </left>
      <right style="medium">
        <color theme="0"/>
      </right>
      <top/>
      <bottom style="thin">
        <color theme="4" tint="-0.2499465926084170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10">
    <xf numFmtId="0" fontId="0" fillId="0" borderId="0"/>
    <xf numFmtId="0" fontId="8" fillId="2" borderId="0" applyNumberFormat="0" applyAlignment="0" applyProtection="0"/>
    <xf numFmtId="0" fontId="6" fillId="0" borderId="0"/>
    <xf numFmtId="0" fontId="5" fillId="0" borderId="0"/>
    <xf numFmtId="9" fontId="5" fillId="0" borderId="0" applyFont="0" applyFill="0" applyBorder="0" applyAlignment="0" applyProtection="0"/>
    <xf numFmtId="9" fontId="35" fillId="0" borderId="0" applyFont="0" applyFill="0" applyBorder="0" applyAlignment="0" applyProtection="0"/>
    <xf numFmtId="0" fontId="4" fillId="0" borderId="0"/>
    <xf numFmtId="0" fontId="3" fillId="0" borderId="0"/>
    <xf numFmtId="0" fontId="2" fillId="0" borderId="0"/>
    <xf numFmtId="0" fontId="1" fillId="0" borderId="0"/>
  </cellStyleXfs>
  <cellXfs count="207">
    <xf numFmtId="0" fontId="0" fillId="0" borderId="0" xfId="0"/>
    <xf numFmtId="0" fontId="9" fillId="3" borderId="0" xfId="1" applyFont="1" applyFill="1" applyAlignment="1">
      <alignment horizontal="center" vertical="center"/>
    </xf>
    <xf numFmtId="0" fontId="0" fillId="0" borderId="0" xfId="0" applyAlignment="1">
      <alignment wrapText="1"/>
    </xf>
    <xf numFmtId="0" fontId="5" fillId="0" borderId="0" xfId="3"/>
    <xf numFmtId="10" fontId="18" fillId="6" borderId="0" xfId="4" applyNumberFormat="1" applyFont="1" applyFill="1" applyBorder="1" applyAlignment="1"/>
    <xf numFmtId="10" fontId="22" fillId="6" borderId="0" xfId="4" applyNumberFormat="1" applyFont="1" applyFill="1" applyBorder="1" applyAlignment="1"/>
    <xf numFmtId="0" fontId="27" fillId="0" borderId="0" xfId="0" applyFont="1" applyAlignment="1">
      <alignment wrapText="1"/>
    </xf>
    <xf numFmtId="0" fontId="12" fillId="11" borderId="0" xfId="3" applyFont="1" applyFill="1"/>
    <xf numFmtId="0" fontId="5" fillId="5" borderId="0" xfId="3" applyFill="1"/>
    <xf numFmtId="0" fontId="5" fillId="3" borderId="0" xfId="3" applyFill="1"/>
    <xf numFmtId="0" fontId="5" fillId="6" borderId="0" xfId="3" applyFill="1"/>
    <xf numFmtId="0" fontId="14" fillId="6" borderId="0" xfId="3" applyFont="1" applyFill="1" applyAlignment="1">
      <alignment vertical="center" textRotation="90"/>
    </xf>
    <xf numFmtId="0" fontId="15" fillId="6" borderId="0" xfId="3" applyFont="1" applyFill="1" applyAlignment="1">
      <alignment vertical="center" textRotation="90"/>
    </xf>
    <xf numFmtId="0" fontId="18" fillId="6" borderId="0" xfId="3" applyFont="1" applyFill="1"/>
    <xf numFmtId="0" fontId="19" fillId="6" borderId="0" xfId="3" applyFont="1" applyFill="1"/>
    <xf numFmtId="3" fontId="18" fillId="6" borderId="0" xfId="3" applyNumberFormat="1" applyFont="1" applyFill="1"/>
    <xf numFmtId="0" fontId="20" fillId="6" borderId="0" xfId="3" applyFont="1" applyFill="1"/>
    <xf numFmtId="0" fontId="21" fillId="6" borderId="0" xfId="3" applyFont="1" applyFill="1" applyAlignment="1">
      <alignment vertical="center"/>
    </xf>
    <xf numFmtId="0" fontId="21" fillId="6" borderId="0" xfId="3" applyFont="1" applyFill="1" applyAlignment="1">
      <alignment vertical="top" wrapText="1"/>
    </xf>
    <xf numFmtId="0" fontId="5" fillId="6" borderId="0" xfId="3" applyFill="1" applyAlignment="1">
      <alignment vertical="top"/>
    </xf>
    <xf numFmtId="0" fontId="12" fillId="11" borderId="0" xfId="3" applyFont="1" applyFill="1" applyAlignment="1">
      <alignment horizontal="center"/>
    </xf>
    <xf numFmtId="0" fontId="21" fillId="5" borderId="0" xfId="3" applyFont="1" applyFill="1"/>
    <xf numFmtId="0" fontId="15" fillId="8" borderId="0" xfId="3" applyFont="1" applyFill="1" applyAlignment="1">
      <alignment vertical="center" textRotation="90"/>
    </xf>
    <xf numFmtId="0" fontId="5" fillId="8" borderId="0" xfId="3" applyFill="1"/>
    <xf numFmtId="0" fontId="14" fillId="8" borderId="0" xfId="3" applyFont="1" applyFill="1" applyAlignment="1">
      <alignment vertical="center" textRotation="90"/>
    </xf>
    <xf numFmtId="0" fontId="18" fillId="8" borderId="0" xfId="3" applyFont="1" applyFill="1"/>
    <xf numFmtId="0" fontId="15" fillId="10" borderId="0" xfId="3" applyFont="1" applyFill="1" applyAlignment="1">
      <alignment vertical="center" textRotation="90"/>
    </xf>
    <xf numFmtId="0" fontId="5" fillId="10" borderId="0" xfId="3" applyFill="1"/>
    <xf numFmtId="0" fontId="24" fillId="10" borderId="0" xfId="3" applyFont="1" applyFill="1" applyAlignment="1">
      <alignment vertical="center" textRotation="90"/>
    </xf>
    <xf numFmtId="0" fontId="11" fillId="10" borderId="0" xfId="3" applyFont="1" applyFill="1"/>
    <xf numFmtId="0" fontId="25" fillId="10" borderId="0" xfId="3" applyFont="1" applyFill="1"/>
    <xf numFmtId="0" fontId="26" fillId="10" borderId="0" xfId="3" applyFont="1" applyFill="1"/>
    <xf numFmtId="0" fontId="12" fillId="10" borderId="0" xfId="3" applyFont="1" applyFill="1"/>
    <xf numFmtId="0" fontId="12" fillId="10" borderId="0" xfId="3" applyFont="1" applyFill="1" applyAlignment="1">
      <alignment vertical="center" wrapText="1"/>
    </xf>
    <xf numFmtId="0" fontId="28" fillId="0" borderId="0" xfId="0" applyFont="1" applyAlignment="1">
      <alignment wrapText="1"/>
    </xf>
    <xf numFmtId="0" fontId="28" fillId="0" borderId="0" xfId="0" applyFont="1"/>
    <xf numFmtId="0" fontId="0" fillId="0" borderId="0" xfId="0" pivotButton="1"/>
    <xf numFmtId="0" fontId="28" fillId="0" borderId="3" xfId="0" applyFont="1" applyBorder="1"/>
    <xf numFmtId="0" fontId="0" fillId="0" borderId="4" xfId="0" applyBorder="1"/>
    <xf numFmtId="0" fontId="0" fillId="0" borderId="5" xfId="0" applyBorder="1"/>
    <xf numFmtId="0" fontId="28" fillId="0" borderId="6" xfId="0" applyFont="1" applyBorder="1"/>
    <xf numFmtId="0" fontId="0" fillId="0" borderId="7" xfId="0" applyBorder="1"/>
    <xf numFmtId="0" fontId="0" fillId="0" borderId="6" xfId="0" applyBorder="1"/>
    <xf numFmtId="0" fontId="0" fillId="0" borderId="7" xfId="0" pivotButton="1" applyBorder="1"/>
    <xf numFmtId="0" fontId="0" fillId="0" borderId="8" xfId="0" applyBorder="1"/>
    <xf numFmtId="0" fontId="32" fillId="12" borderId="2" xfId="0" applyFont="1" applyFill="1" applyBorder="1" applyAlignment="1">
      <alignment horizontal="justify" vertical="center" wrapText="1"/>
    </xf>
    <xf numFmtId="0" fontId="28" fillId="12" borderId="0" xfId="0" applyFont="1" applyFill="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0" fillId="0" borderId="12" xfId="0" applyBorder="1" applyAlignment="1">
      <alignment wrapText="1"/>
    </xf>
    <xf numFmtId="0" fontId="28" fillId="0" borderId="13" xfId="0" applyFont="1" applyBorder="1" applyAlignment="1">
      <alignment wrapText="1"/>
    </xf>
    <xf numFmtId="0" fontId="27" fillId="0" borderId="14" xfId="0" applyFont="1" applyBorder="1" applyAlignment="1">
      <alignment wrapText="1"/>
    </xf>
    <xf numFmtId="0" fontId="0" fillId="0" borderId="14" xfId="0" applyBorder="1" applyAlignment="1">
      <alignment wrapText="1"/>
    </xf>
    <xf numFmtId="0" fontId="33" fillId="0" borderId="13" xfId="0" applyFont="1" applyBorder="1" applyAlignment="1">
      <alignment horizontal="right" vertical="top" wrapText="1"/>
    </xf>
    <xf numFmtId="0" fontId="28" fillId="0" borderId="13" xfId="0" applyFont="1" applyBorder="1" applyAlignment="1">
      <alignment horizontal="right" wrapText="1"/>
    </xf>
    <xf numFmtId="0" fontId="34" fillId="0" borderId="13" xfId="0" applyFont="1" applyBorder="1" applyAlignment="1">
      <alignment horizontal="right" vertical="top" wrapText="1"/>
    </xf>
    <xf numFmtId="0" fontId="28" fillId="0" borderId="15" xfId="0" applyFont="1" applyBorder="1" applyAlignment="1">
      <alignment wrapText="1"/>
    </xf>
    <xf numFmtId="0" fontId="28" fillId="0" borderId="16" xfId="0" applyFont="1" applyBorder="1" applyAlignment="1">
      <alignment wrapText="1"/>
    </xf>
    <xf numFmtId="0" fontId="0" fillId="0" borderId="17" xfId="0" applyBorder="1" applyAlignment="1">
      <alignment wrapText="1"/>
    </xf>
    <xf numFmtId="0" fontId="37" fillId="12" borderId="0" xfId="0" applyFont="1" applyFill="1" applyAlignment="1">
      <alignment vertical="top" wrapText="1"/>
    </xf>
    <xf numFmtId="0" fontId="28" fillId="13" borderId="0" xfId="0" applyFont="1" applyFill="1" applyAlignment="1">
      <alignment wrapText="1"/>
    </xf>
    <xf numFmtId="0" fontId="0" fillId="0" borderId="8" xfId="0" pivotButton="1" applyBorder="1"/>
    <xf numFmtId="0" fontId="41" fillId="0" borderId="0" xfId="0" applyFont="1"/>
    <xf numFmtId="0" fontId="41" fillId="0" borderId="4" xfId="0" applyFont="1" applyBorder="1"/>
    <xf numFmtId="0" fontId="42" fillId="0" borderId="4" xfId="0" applyFont="1" applyBorder="1"/>
    <xf numFmtId="0" fontId="43" fillId="0" borderId="0" xfId="0" applyFont="1"/>
    <xf numFmtId="0" fontId="0" fillId="0" borderId="22" xfId="0" applyBorder="1"/>
    <xf numFmtId="0" fontId="0" fillId="0" borderId="23" xfId="0" applyBorder="1"/>
    <xf numFmtId="0" fontId="0" fillId="0" borderId="24" xfId="0" applyBorder="1"/>
    <xf numFmtId="0" fontId="44" fillId="0" borderId="0" xfId="0" applyFont="1"/>
    <xf numFmtId="0" fontId="45" fillId="0" borderId="0" xfId="0" applyFont="1" applyAlignment="1">
      <alignment horizontal="left"/>
    </xf>
    <xf numFmtId="0" fontId="45" fillId="0" borderId="0" xfId="0" applyFont="1" applyAlignment="1">
      <alignment horizontal="center"/>
    </xf>
    <xf numFmtId="0" fontId="44" fillId="0" borderId="0" xfId="0" applyFont="1" applyAlignment="1">
      <alignment horizontal="center" vertical="center"/>
    </xf>
    <xf numFmtId="9" fontId="44" fillId="0" borderId="0" xfId="5" applyFont="1" applyFill="1" applyBorder="1" applyAlignment="1">
      <alignment horizontal="center" vertical="center"/>
    </xf>
    <xf numFmtId="0" fontId="40" fillId="15" borderId="0" xfId="0" applyFont="1" applyFill="1" applyAlignment="1">
      <alignment horizontal="right" vertical="center"/>
    </xf>
    <xf numFmtId="9" fontId="0" fillId="15" borderId="0" xfId="5" applyFont="1" applyFill="1" applyAlignment="1">
      <alignment horizontal="center" vertical="center"/>
    </xf>
    <xf numFmtId="0" fontId="7" fillId="0" borderId="0" xfId="0" applyFont="1" applyAlignment="1">
      <alignment horizontal="center" vertical="center" wrapText="1"/>
    </xf>
    <xf numFmtId="0" fontId="0" fillId="0" borderId="0" xfId="0" applyAlignment="1">
      <alignment horizontal="center" wrapText="1"/>
    </xf>
    <xf numFmtId="0" fontId="9" fillId="3" borderId="0" xfId="1" applyFont="1" applyFill="1" applyAlignment="1">
      <alignment horizontal="center" vertical="center" wrapText="1"/>
    </xf>
    <xf numFmtId="0" fontId="43" fillId="0" borderId="0" xfId="0" applyFont="1" applyAlignment="1">
      <alignment horizontal="right" vertical="center"/>
    </xf>
    <xf numFmtId="9" fontId="31" fillId="0" borderId="0" xfId="5"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9" fontId="51" fillId="0" borderId="21" xfId="5" applyFont="1" applyBorder="1" applyAlignment="1">
      <alignment horizontal="center" vertical="center"/>
    </xf>
    <xf numFmtId="9" fontId="51" fillId="0" borderId="0" xfId="5" applyFont="1" applyFill="1" applyBorder="1" applyAlignment="1">
      <alignment horizontal="center" vertical="center"/>
    </xf>
    <xf numFmtId="9" fontId="51" fillId="0" borderId="25" xfId="5" applyFont="1" applyFill="1" applyBorder="1" applyAlignment="1">
      <alignment horizontal="center" vertical="center"/>
    </xf>
    <xf numFmtId="0" fontId="52" fillId="0" borderId="0" xfId="0" applyFont="1"/>
    <xf numFmtId="0" fontId="52" fillId="0" borderId="0" xfId="0" applyFont="1" applyAlignment="1">
      <alignment horizontal="center" vertical="center"/>
    </xf>
    <xf numFmtId="9" fontId="53" fillId="0" borderId="0" xfId="5" applyFont="1" applyFill="1" applyBorder="1" applyAlignment="1">
      <alignment horizontal="center" vertical="center"/>
    </xf>
    <xf numFmtId="0" fontId="0" fillId="0" borderId="0" xfId="0" applyAlignment="1">
      <alignment vertical="center"/>
    </xf>
    <xf numFmtId="0" fontId="0" fillId="0" borderId="6" xfId="0" applyBorder="1" applyAlignment="1">
      <alignment vertical="center"/>
    </xf>
    <xf numFmtId="0" fontId="41" fillId="0" borderId="0" xfId="0" applyFont="1" applyAlignment="1">
      <alignment vertical="center"/>
    </xf>
    <xf numFmtId="0" fontId="50" fillId="0" borderId="0" xfId="0" applyFont="1" applyAlignment="1">
      <alignment vertical="center"/>
    </xf>
    <xf numFmtId="0" fontId="43" fillId="0" borderId="0" xfId="0" applyFont="1" applyAlignment="1">
      <alignment vertical="center"/>
    </xf>
    <xf numFmtId="0" fontId="0" fillId="0" borderId="7" xfId="0" applyBorder="1" applyAlignment="1">
      <alignment vertical="center"/>
    </xf>
    <xf numFmtId="0" fontId="50" fillId="0" borderId="0" xfId="0" applyFont="1" applyAlignment="1">
      <alignment horizontal="left" vertical="center" wrapText="1"/>
    </xf>
    <xf numFmtId="0" fontId="30" fillId="0" borderId="0" xfId="0" applyFont="1" applyAlignment="1">
      <alignment vertical="center"/>
    </xf>
    <xf numFmtId="9" fontId="31" fillId="0" borderId="0" xfId="5" applyFont="1" applyFill="1" applyBorder="1" applyAlignment="1">
      <alignment vertical="center"/>
    </xf>
    <xf numFmtId="0" fontId="50" fillId="0" borderId="25" xfId="0" applyFont="1" applyBorder="1" applyAlignment="1">
      <alignment vertical="center"/>
    </xf>
    <xf numFmtId="0" fontId="49" fillId="14" borderId="0" xfId="0" applyFont="1" applyFill="1" applyAlignment="1">
      <alignment vertical="top" wrapText="1"/>
    </xf>
    <xf numFmtId="0" fontId="48" fillId="14" borderId="0" xfId="0" applyFont="1" applyFill="1" applyAlignment="1">
      <alignment horizontal="center" vertical="top"/>
    </xf>
    <xf numFmtId="0" fontId="0" fillId="0" borderId="0" xfId="0" applyAlignment="1">
      <alignment horizontal="distributed" vertical="center" indent="1"/>
    </xf>
    <xf numFmtId="0" fontId="9" fillId="3" borderId="0" xfId="1" applyFont="1" applyFill="1" applyAlignment="1">
      <alignment horizontal="distributed" vertical="center" indent="1"/>
    </xf>
    <xf numFmtId="0" fontId="54" fillId="0" borderId="9" xfId="0" applyFont="1" applyBorder="1" applyAlignment="1">
      <alignment horizontal="distributed" vertical="center" wrapText="1" indent="1"/>
    </xf>
    <xf numFmtId="0" fontId="50" fillId="0" borderId="0" xfId="0" applyFont="1" applyAlignment="1">
      <alignment vertical="center" wrapText="1"/>
    </xf>
    <xf numFmtId="0" fontId="55" fillId="0" borderId="0" xfId="0" applyFont="1"/>
    <xf numFmtId="9" fontId="55" fillId="0" borderId="0" xfId="5" applyFont="1"/>
    <xf numFmtId="0" fontId="55" fillId="0" borderId="0" xfId="0" applyFont="1" applyAlignment="1">
      <alignment horizontal="center"/>
    </xf>
    <xf numFmtId="0" fontId="57" fillId="2" borderId="0" xfId="0" applyFont="1" applyFill="1" applyAlignment="1">
      <alignment horizontal="center" vertical="center" wrapText="1"/>
    </xf>
    <xf numFmtId="0" fontId="56" fillId="0" borderId="0" xfId="0" applyFont="1" applyAlignment="1">
      <alignment horizontal="left" vertical="center"/>
    </xf>
    <xf numFmtId="0" fontId="56" fillId="0" borderId="0" xfId="0" applyFont="1" applyAlignment="1">
      <alignment horizontal="center" vertical="center" wrapText="1"/>
    </xf>
    <xf numFmtId="0" fontId="59" fillId="0" borderId="0" xfId="0" applyFont="1"/>
    <xf numFmtId="22" fontId="10" fillId="3" borderId="29" xfId="0" applyNumberFormat="1"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4" fillId="0" borderId="0" xfId="0" applyFont="1" applyAlignment="1">
      <alignment wrapText="1"/>
    </xf>
    <xf numFmtId="0" fontId="54" fillId="0" borderId="0" xfId="0" applyFont="1"/>
    <xf numFmtId="0" fontId="54" fillId="0" borderId="0" xfId="0" applyFont="1" applyAlignment="1">
      <alignment horizontal="center" wrapText="1"/>
    </xf>
    <xf numFmtId="0" fontId="54" fillId="0" borderId="0" xfId="0" applyFont="1" applyAlignment="1">
      <alignment horizontal="distributed" vertical="center" indent="1"/>
    </xf>
    <xf numFmtId="0" fontId="29" fillId="0" borderId="0" xfId="0" applyFont="1" applyAlignment="1">
      <alignment horizontal="center" vertical="center" wrapText="1"/>
    </xf>
    <xf numFmtId="0" fontId="56" fillId="0" borderId="0" xfId="0" applyFont="1" applyAlignment="1">
      <alignment vertical="top"/>
    </xf>
    <xf numFmtId="0" fontId="56" fillId="0" borderId="0" xfId="0" applyFont="1" applyAlignment="1">
      <alignment vertical="top" wrapText="1"/>
    </xf>
    <xf numFmtId="9" fontId="0" fillId="0" borderId="0" xfId="5" applyFont="1" applyFill="1" applyAlignment="1">
      <alignment horizontal="center" vertical="center"/>
    </xf>
    <xf numFmtId="0" fontId="9" fillId="0" borderId="0" xfId="1" applyFont="1" applyFill="1" applyAlignment="1">
      <alignment horizontal="center" vertical="center" wrapText="1"/>
    </xf>
    <xf numFmtId="0" fontId="28" fillId="0" borderId="0" xfId="0" applyFont="1" applyAlignment="1">
      <alignment horizontal="center" wrapText="1"/>
    </xf>
    <xf numFmtId="0" fontId="36" fillId="0" borderId="0" xfId="0" applyFont="1" applyAlignment="1">
      <alignment horizontal="center" vertical="center" wrapText="1"/>
    </xf>
    <xf numFmtId="0" fontId="28" fillId="0" borderId="31" xfId="0" applyFont="1" applyBorder="1" applyAlignment="1">
      <alignment horizontal="center" wrapText="1"/>
    </xf>
    <xf numFmtId="0" fontId="64" fillId="0" borderId="0" xfId="0" applyFont="1"/>
    <xf numFmtId="0" fontId="64" fillId="0" borderId="0" xfId="0" applyFont="1" applyAlignment="1">
      <alignment horizontal="left" vertical="center"/>
    </xf>
    <xf numFmtId="0" fontId="64" fillId="0" borderId="0" xfId="0" applyFont="1" applyAlignment="1">
      <alignment horizontal="left" indent="1"/>
    </xf>
    <xf numFmtId="0" fontId="65" fillId="0" borderId="18" xfId="0" applyFont="1" applyBorder="1" applyAlignment="1">
      <alignment horizontal="center" vertical="center" wrapText="1"/>
    </xf>
    <xf numFmtId="0" fontId="64" fillId="0" borderId="0" xfId="0" applyFont="1" applyAlignment="1">
      <alignment horizontal="left" vertical="center" wrapText="1"/>
    </xf>
    <xf numFmtId="0" fontId="64" fillId="0" borderId="0" xfId="0" pivotButton="1" applyFont="1" applyAlignment="1">
      <alignment wrapText="1"/>
    </xf>
    <xf numFmtId="0" fontId="65" fillId="0" borderId="0" xfId="0" applyFont="1" applyAlignment="1">
      <alignment horizontal="center" vertical="center" wrapText="1"/>
    </xf>
    <xf numFmtId="0" fontId="66" fillId="0" borderId="0" xfId="0" applyFont="1" applyAlignment="1">
      <alignment horizontal="left" indent="1"/>
    </xf>
    <xf numFmtId="0" fontId="67" fillId="0" borderId="0" xfId="0" pivotButton="1" applyFont="1"/>
    <xf numFmtId="0" fontId="67" fillId="0" borderId="0" xfId="0" applyFont="1" applyAlignment="1">
      <alignment horizontal="center"/>
    </xf>
    <xf numFmtId="0" fontId="66" fillId="0" borderId="0" xfId="0" applyFont="1" applyAlignment="1">
      <alignment horizontal="left" wrapText="1"/>
    </xf>
    <xf numFmtId="0" fontId="64" fillId="0" borderId="0" xfId="0" applyFont="1" applyAlignment="1">
      <alignment horizontal="center"/>
    </xf>
    <xf numFmtId="0" fontId="64" fillId="0" borderId="18" xfId="0" applyFont="1" applyBorder="1" applyAlignment="1">
      <alignment horizontal="center" wrapText="1"/>
    </xf>
    <xf numFmtId="0" fontId="68" fillId="0" borderId="0" xfId="0" pivotButton="1" applyFont="1" applyAlignment="1">
      <alignment horizontal="center" wrapText="1"/>
    </xf>
    <xf numFmtId="0" fontId="68" fillId="0" borderId="0" xfId="0" applyFont="1" applyAlignment="1">
      <alignment horizontal="left" wrapText="1"/>
    </xf>
    <xf numFmtId="0" fontId="56" fillId="0" borderId="0" xfId="0" applyFont="1" applyAlignment="1">
      <alignment horizontal="center" vertical="center"/>
    </xf>
    <xf numFmtId="0" fontId="9" fillId="2" borderId="0" xfId="1" applyFont="1" applyAlignment="1">
      <alignment horizontal="center" vertical="center" wrapText="1"/>
    </xf>
    <xf numFmtId="1" fontId="29" fillId="0" borderId="27"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64" fillId="0" borderId="0" xfId="0" applyFont="1" applyAlignment="1">
      <alignment horizontal="center" wrapText="1"/>
    </xf>
    <xf numFmtId="0" fontId="68" fillId="0" borderId="0" xfId="0" applyFont="1" applyAlignment="1">
      <alignment horizontal="center"/>
    </xf>
    <xf numFmtId="0" fontId="68" fillId="0" borderId="18" xfId="0" applyFont="1" applyBorder="1" applyAlignment="1">
      <alignment horizontal="center"/>
    </xf>
    <xf numFmtId="0" fontId="64" fillId="0" borderId="0" xfId="0" applyFont="1" applyAlignment="1">
      <alignment horizontal="center" vertical="center"/>
    </xf>
    <xf numFmtId="0" fontId="64" fillId="0" borderId="18" xfId="0" applyFont="1" applyBorder="1" applyAlignment="1">
      <alignment horizontal="center" vertical="center"/>
    </xf>
    <xf numFmtId="0" fontId="66" fillId="0" borderId="0" xfId="0" applyFont="1"/>
    <xf numFmtId="0" fontId="29" fillId="16" borderId="1" xfId="0" applyFont="1" applyFill="1" applyBorder="1" applyAlignment="1">
      <alignment horizontal="center" vertical="center" wrapText="1"/>
    </xf>
    <xf numFmtId="0" fontId="32" fillId="12" borderId="2" xfId="0" applyFont="1" applyFill="1" applyBorder="1" applyAlignment="1">
      <alignment horizontal="left" vertical="center" wrapText="1" indent="3"/>
    </xf>
    <xf numFmtId="0" fontId="32" fillId="12" borderId="2" xfId="0" applyFont="1" applyFill="1" applyBorder="1" applyAlignment="1">
      <alignment horizontal="left" vertical="center" wrapText="1" indent="4"/>
    </xf>
    <xf numFmtId="0" fontId="32" fillId="12" borderId="2" xfId="0" applyFont="1" applyFill="1" applyBorder="1" applyAlignment="1">
      <alignment horizontal="left" vertical="center" wrapText="1" indent="5"/>
    </xf>
    <xf numFmtId="0" fontId="29" fillId="17" borderId="1" xfId="0" applyFont="1" applyFill="1" applyBorder="1" applyAlignment="1">
      <alignment horizontal="center" vertical="center" wrapText="1"/>
    </xf>
    <xf numFmtId="0" fontId="63" fillId="12" borderId="2" xfId="0" applyFont="1" applyFill="1" applyBorder="1" applyAlignment="1">
      <alignment horizontal="left" vertical="center" wrapText="1" indent="3"/>
    </xf>
    <xf numFmtId="0" fontId="69" fillId="12" borderId="2" xfId="0" applyFont="1" applyFill="1" applyBorder="1" applyAlignment="1">
      <alignment horizontal="left" vertical="center" wrapText="1" indent="5"/>
    </xf>
    <xf numFmtId="0" fontId="54" fillId="18" borderId="0" xfId="0" applyFont="1" applyFill="1"/>
    <xf numFmtId="0" fontId="54" fillId="19" borderId="0" xfId="0" applyFont="1" applyFill="1"/>
    <xf numFmtId="0" fontId="54" fillId="13" borderId="0" xfId="0" applyFont="1" applyFill="1"/>
    <xf numFmtId="0" fontId="58" fillId="13" borderId="0" xfId="0" applyFont="1" applyFill="1" applyAlignment="1">
      <alignment horizontal="center" vertical="center" wrapText="1"/>
    </xf>
    <xf numFmtId="0" fontId="62" fillId="13" borderId="0" xfId="0" applyFont="1" applyFill="1"/>
    <xf numFmtId="0" fontId="54" fillId="6" borderId="0" xfId="0" applyFont="1" applyFill="1"/>
    <xf numFmtId="0" fontId="54" fillId="13" borderId="0" xfId="0" applyFont="1" applyFill="1" applyAlignment="1">
      <alignment wrapText="1"/>
    </xf>
    <xf numFmtId="0" fontId="54" fillId="20" borderId="0" xfId="0" applyFont="1" applyFill="1"/>
    <xf numFmtId="0" fontId="0" fillId="13" borderId="0" xfId="0" applyFill="1"/>
    <xf numFmtId="0" fontId="60" fillId="13" borderId="1" xfId="0" applyFont="1" applyFill="1" applyBorder="1" applyAlignment="1">
      <alignment horizontal="center" vertical="center"/>
    </xf>
    <xf numFmtId="0" fontId="60" fillId="13" borderId="0" xfId="0" applyFont="1" applyFill="1" applyAlignment="1">
      <alignment horizontal="center" vertical="center"/>
    </xf>
    <xf numFmtId="0" fontId="7" fillId="13" borderId="0" xfId="0" applyFont="1" applyFill="1" applyAlignment="1">
      <alignment horizontal="center" vertical="center"/>
    </xf>
    <xf numFmtId="0" fontId="7" fillId="13" borderId="0" xfId="0" applyFont="1" applyFill="1"/>
    <xf numFmtId="0" fontId="47" fillId="13" borderId="0" xfId="0" applyFont="1" applyFill="1"/>
    <xf numFmtId="0" fontId="60" fillId="13" borderId="28" xfId="0" applyFont="1" applyFill="1" applyBorder="1" applyAlignment="1">
      <alignment horizontal="center" vertical="center"/>
    </xf>
    <xf numFmtId="0" fontId="61" fillId="13" borderId="0" xfId="0" applyFont="1" applyFill="1" applyAlignment="1">
      <alignment horizontal="center" vertical="center"/>
    </xf>
    <xf numFmtId="0" fontId="58" fillId="13" borderId="1" xfId="0" applyFont="1" applyFill="1" applyBorder="1" applyAlignment="1">
      <alignment horizontal="center" vertical="center" wrapText="1"/>
    </xf>
    <xf numFmtId="0" fontId="62" fillId="13" borderId="0" xfId="0" applyFont="1" applyFill="1" applyAlignment="1">
      <alignment horizontal="center" vertical="center" wrapText="1"/>
    </xf>
    <xf numFmtId="9" fontId="39" fillId="13" borderId="0" xfId="5" applyFont="1" applyFill="1" applyBorder="1" applyAlignment="1">
      <alignment horizontal="center" vertical="center" wrapText="1"/>
    </xf>
    <xf numFmtId="0" fontId="46" fillId="13" borderId="0" xfId="0" applyFont="1" applyFill="1" applyAlignment="1">
      <alignment wrapText="1"/>
    </xf>
    <xf numFmtId="0" fontId="47" fillId="13" borderId="0" xfId="0" applyFont="1" applyFill="1" applyAlignment="1">
      <alignment horizontal="center" vertical="center"/>
    </xf>
    <xf numFmtId="0" fontId="58" fillId="13" borderId="0" xfId="0" applyFont="1" applyFill="1" applyAlignment="1">
      <alignment wrapText="1"/>
    </xf>
    <xf numFmtId="0" fontId="58" fillId="13" borderId="0" xfId="0" applyFont="1" applyFill="1" applyAlignment="1">
      <alignment horizontal="center" vertical="center"/>
    </xf>
    <xf numFmtId="0" fontId="13" fillId="4" borderId="0" xfId="3" applyFont="1" applyFill="1" applyAlignment="1">
      <alignment horizontal="center" vertical="center"/>
    </xf>
    <xf numFmtId="0" fontId="16" fillId="11" borderId="0" xfId="3" applyFont="1" applyFill="1" applyAlignment="1">
      <alignment horizontal="center" vertical="center" wrapText="1"/>
    </xf>
    <xf numFmtId="0" fontId="17" fillId="5" borderId="0" xfId="3" applyFont="1" applyFill="1" applyAlignment="1">
      <alignment horizontal="center" vertical="center"/>
    </xf>
    <xf numFmtId="0" fontId="17" fillId="3" borderId="0" xfId="3" applyFont="1" applyFill="1" applyAlignment="1">
      <alignment horizontal="center" vertical="center"/>
    </xf>
    <xf numFmtId="0" fontId="20" fillId="7" borderId="0" xfId="3" applyFont="1" applyFill="1" applyAlignment="1">
      <alignment horizontal="center"/>
    </xf>
    <xf numFmtId="0" fontId="21" fillId="7" borderId="0" xfId="3" applyFont="1" applyFill="1" applyAlignment="1">
      <alignment horizontal="center" vertical="center"/>
    </xf>
    <xf numFmtId="0" fontId="21" fillId="7" borderId="0" xfId="3" applyFont="1" applyFill="1" applyAlignment="1">
      <alignment horizontal="center" vertical="top" wrapText="1"/>
    </xf>
    <xf numFmtId="0" fontId="17" fillId="9" borderId="0" xfId="3" applyFont="1" applyFill="1" applyAlignment="1">
      <alignment horizontal="center" vertical="center" wrapText="1"/>
    </xf>
    <xf numFmtId="3" fontId="23" fillId="11" borderId="0" xfId="3" applyNumberFormat="1" applyFont="1" applyFill="1" applyAlignment="1">
      <alignment horizontal="center" vertical="center" wrapText="1"/>
    </xf>
    <xf numFmtId="0" fontId="23" fillId="5" borderId="0" xfId="3" applyFont="1" applyFill="1" applyAlignment="1">
      <alignment horizontal="center"/>
    </xf>
    <xf numFmtId="0" fontId="23" fillId="3" borderId="0" xfId="3" applyFont="1" applyFill="1" applyAlignment="1">
      <alignment horizontal="center"/>
    </xf>
    <xf numFmtId="10" fontId="23" fillId="5" borderId="0" xfId="4" applyNumberFormat="1" applyFont="1" applyFill="1" applyBorder="1" applyAlignment="1">
      <alignment horizontal="center"/>
    </xf>
    <xf numFmtId="10" fontId="23" fillId="3" borderId="0" xfId="4" applyNumberFormat="1" applyFont="1" applyFill="1" applyBorder="1" applyAlignment="1">
      <alignment horizontal="center"/>
    </xf>
    <xf numFmtId="0" fontId="17" fillId="3" borderId="0" xfId="3" applyFont="1" applyFill="1" applyAlignment="1">
      <alignment horizontal="center" vertical="center" wrapText="1"/>
    </xf>
    <xf numFmtId="0" fontId="59" fillId="0" borderId="0" xfId="0" applyFont="1" applyAlignment="1">
      <alignment horizontal="left" wrapText="1"/>
    </xf>
    <xf numFmtId="0" fontId="57" fillId="2" borderId="0" xfId="0" applyFont="1" applyFill="1" applyAlignment="1">
      <alignment horizontal="center"/>
    </xf>
    <xf numFmtId="0" fontId="73" fillId="0" borderId="0" xfId="0" applyFont="1"/>
    <xf numFmtId="9" fontId="73" fillId="0" borderId="0" xfId="5" applyFont="1" applyFill="1" applyAlignment="1">
      <alignment horizontal="center" vertical="center"/>
    </xf>
    <xf numFmtId="0" fontId="74" fillId="0" borderId="0" xfId="1" applyFont="1" applyFill="1" applyAlignment="1">
      <alignment horizontal="center" vertical="center" wrapText="1"/>
    </xf>
    <xf numFmtId="0" fontId="75" fillId="0" borderId="0" xfId="0" applyFont="1"/>
  </cellXfs>
  <cellStyles count="10">
    <cellStyle name="Normal" xfId="0" builtinId="0" customBuiltin="1"/>
    <cellStyle name="Normal 2" xfId="2" xr:uid="{74CD281A-D495-4F03-BF1D-ADBFE0400D9C}"/>
    <cellStyle name="Normal 3" xfId="3" xr:uid="{1AC118CE-C78E-4CC9-A7EE-6CBD45A86C4E}"/>
    <cellStyle name="Normal 4" xfId="6" xr:uid="{5E161309-0A92-4BF8-91EC-5F3B3F18754D}"/>
    <cellStyle name="Normal 5" xfId="7" xr:uid="{8D94B713-AAFD-49F5-9F1B-253A977658F2}"/>
    <cellStyle name="Normal 6" xfId="8" xr:uid="{EECCFC05-0041-498E-B068-73DFEC63E646}"/>
    <cellStyle name="Normal 7" xfId="9" xr:uid="{BEDC7B16-ED5D-41F3-A860-686587E2FF23}"/>
    <cellStyle name="Porcentagem" xfId="5" builtinId="5"/>
    <cellStyle name="Porcentagem 2" xfId="4" xr:uid="{3987A9F5-EE0A-4930-A607-4C3D82938FA3}"/>
    <cellStyle name="Título 1" xfId="1" builtinId="16" customBuiltin="1"/>
  </cellStyles>
  <dxfs count="162">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name val="Calibri"/>
        <family val="2"/>
        <scheme val="none"/>
      </font>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font>
        <strike val="0"/>
        <outline val="0"/>
        <shadow val="0"/>
        <u val="none"/>
        <vertAlign val="baseline"/>
        <name val="Calibri Light"/>
        <family val="2"/>
        <scheme val="none"/>
      </font>
      <numFmt numFmtId="13" formatCode="0%"/>
    </dxf>
    <dxf>
      <font>
        <strike val="0"/>
        <outline val="0"/>
        <shadow val="0"/>
        <u val="none"/>
        <vertAlign val="baseline"/>
        <name val="Calibri Light"/>
        <family val="2"/>
        <scheme val="none"/>
      </font>
    </dxf>
    <dxf>
      <font>
        <b val="0"/>
        <i val="0"/>
        <strike val="0"/>
        <condense val="0"/>
        <extend val="0"/>
        <outline val="0"/>
        <shadow val="0"/>
        <u val="none"/>
        <vertAlign val="baseline"/>
        <sz val="10"/>
        <color auto="1"/>
        <name val="Calibri Light"/>
        <family val="2"/>
        <scheme val="none"/>
      </font>
      <fill>
        <patternFill patternType="solid">
          <fgColor indexed="64"/>
          <bgColor rgb="FFDAD19A"/>
        </patternFill>
      </fill>
    </dxf>
    <dxf>
      <font>
        <strike val="0"/>
        <outline val="0"/>
        <shadow val="0"/>
        <u val="none"/>
        <vertAlign val="baseline"/>
        <name val="Calibri Light"/>
        <family val="2"/>
        <scheme val="none"/>
      </font>
    </dxf>
    <dxf>
      <font>
        <strike val="0"/>
        <outline val="0"/>
        <shadow val="0"/>
        <u val="none"/>
        <vertAlign val="baseline"/>
        <name val="Calibri Light"/>
        <family val="2"/>
        <scheme val="none"/>
      </font>
      <fill>
        <patternFill patternType="solid">
          <fgColor indexed="64"/>
          <bgColor theme="4" tint="-0.249977111117893"/>
        </patternFill>
      </fill>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orbel"/>
        <family val="2"/>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strike val="0"/>
        <outline val="0"/>
        <shadow val="0"/>
        <u val="none"/>
        <vertAlign val="baseline"/>
        <sz val="9"/>
        <color rgb="FF000000"/>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numFmt numFmtId="1" formatCode="0"/>
      <alignment horizontal="distributed" vertical="center" textRotation="0" wrapText="1" indent="1" justifyLastLine="0" shrinkToFit="0" readingOrder="0"/>
      <border diagonalUp="0" diagonalDown="0">
        <left style="medium">
          <color theme="0"/>
        </left>
        <right style="medium">
          <color theme="0"/>
        </right>
        <top style="medium">
          <color theme="0"/>
        </top>
        <bottom style="medium">
          <color theme="0"/>
        </bottom>
        <vertical/>
        <horizontal/>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dxf>
    <dxf>
      <font>
        <b/>
        <strike val="0"/>
        <outline val="0"/>
        <shadow val="0"/>
        <u val="none"/>
        <vertAlign val="baseline"/>
        <sz val="14"/>
        <color theme="0"/>
        <name val="Tw Cen MT Condensed"/>
        <family val="2"/>
        <scheme val="none"/>
      </font>
    </dxf>
    <dxf>
      <alignment horizontal="center"/>
    </dxf>
    <dxf>
      <alignment wrapText="1"/>
    </dxf>
    <dxf>
      <alignment wrapText="1"/>
    </dxf>
    <dxf>
      <alignment horizontal="center"/>
    </dxf>
    <dxf>
      <alignment horizontal="center"/>
    </dxf>
    <dxf>
      <border>
        <left style="thin">
          <color rgb="FF002060"/>
        </left>
      </border>
    </dxf>
    <dxf>
      <border>
        <left style="thin">
          <color rgb="FF002060"/>
        </left>
      </border>
    </dxf>
    <dxf>
      <border>
        <left/>
      </border>
    </dxf>
    <dxf>
      <alignment wrapText="1"/>
    </dxf>
    <dxf>
      <alignment horizontal="left"/>
    </dxf>
    <dxf>
      <font>
        <sz val="11"/>
      </font>
    </dxf>
    <dxf>
      <font>
        <sz val="11"/>
      </font>
    </dxf>
    <dxf>
      <font>
        <sz val="11"/>
      </font>
    </dxf>
    <dxf>
      <font>
        <sz val="11"/>
      </font>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alignment horizontal="center"/>
    </dxf>
    <dxf>
      <font>
        <sz val="10"/>
      </font>
    </dxf>
    <dxf>
      <font>
        <sz val="10"/>
      </font>
    </dxf>
    <dxf>
      <alignment wrapText="1"/>
    </dxf>
    <dxf>
      <alignment wrapText="1"/>
    </dxf>
    <dxf>
      <font>
        <name val="Calibri Light"/>
      </font>
    </dxf>
    <dxf>
      <font>
        <name val="Calibri Light"/>
      </font>
    </dxf>
    <dxf>
      <font>
        <name val="Calibri Light"/>
      </font>
    </dxf>
    <dxf>
      <font>
        <name val="Calibri Light"/>
      </font>
    </dxf>
    <dxf>
      <font>
        <name val="Calibri Light"/>
      </font>
    </dxf>
    <dxf>
      <font>
        <name val="Calibri Light"/>
      </font>
    </dxf>
    <dxf>
      <font>
        <color theme="1" tint="0.249977111117893"/>
      </font>
    </dxf>
    <dxf>
      <font>
        <color theme="1" tint="0.249977111117893"/>
      </font>
    </dxf>
    <dxf>
      <font>
        <color theme="1" tint="0.249977111117893"/>
      </font>
    </dxf>
    <dxf>
      <font>
        <color theme="1" tint="0.249977111117893"/>
      </font>
    </dxf>
    <dxf>
      <font>
        <color theme="0"/>
      </font>
    </dxf>
    <dxf>
      <font>
        <color theme="0"/>
      </font>
    </dxf>
    <dxf>
      <alignment horizontal="center"/>
    </dxf>
    <dxf>
      <alignment wrapText="1"/>
    </dxf>
    <dxf>
      <alignment wrapText="1"/>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left"/>
    </dxf>
    <dxf>
      <alignment horizontal="left"/>
    </dxf>
    <dxf>
      <alignment horizontal="left"/>
    </dxf>
    <dxf>
      <alignment wrapText="1"/>
    </dxf>
    <dxf>
      <border>
        <left style="thin">
          <color rgb="FF002060"/>
        </left>
      </border>
    </dxf>
    <dxf>
      <font>
        <name val="Calibri Light"/>
      </font>
    </dxf>
    <dxf>
      <font>
        <sz val="9"/>
      </font>
    </dxf>
    <dxf>
      <font>
        <sz val="9"/>
      </font>
    </dxf>
    <dxf>
      <alignment wrapText="1"/>
    </dxf>
    <dxf>
      <alignment wrapText="1"/>
    </dxf>
    <dxf>
      <alignment wrapText="1"/>
    </dxf>
    <dxf>
      <alignment wrapText="1"/>
    </dxf>
    <dxf>
      <alignment wrapText="0"/>
    </dxf>
    <dxf>
      <alignment wrapText="0"/>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161"/>
    </tableStyle>
    <tableStyle name="Estilo de Segmentação de Dados 2" pivot="0" table="0" count="2" xr9:uid="{4896DF03-0083-46A6-B0BD-63D7052CD9F8}">
      <tableStyleElement type="headerRow" dxfId="160"/>
    </tableStyle>
    <tableStyle name="Estilo de Segmentação de Dados 3" pivot="0" table="0" count="1" xr9:uid="{B3AE0F46-5B7D-4CCB-A96D-02E2DC8CA511}">
      <tableStyleElement type="wholeTable" dxfId="159"/>
    </tableStyle>
    <tableStyle name="Estilo de tabela 1" pivot="0" count="3" xr9:uid="{7D817CB0-A0FA-4EC3-AEB2-551FB549FE10}">
      <tableStyleElement type="wholeTable" dxfId="158"/>
      <tableStyleElement type="headerRow" dxfId="157"/>
      <tableStyleElement type="firstRowStripe" dxfId="156"/>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155"/>
      <tableStyleElement type="headerRow" dxfId="154"/>
    </tableStyle>
    <tableStyle name="Nova Proposta" pivot="0" count="2" xr9:uid="{DC1F5E58-DC39-441C-9564-301FEFB3A275}">
      <tableStyleElement type="firstRowStripe" dxfId="153"/>
      <tableStyleElement type="secondRowStripe" dxfId="152"/>
    </tableStyle>
    <tableStyle name="Tabela de lista de itens de férias" pivot="0" count="3" xr9:uid="{00000000-0011-0000-FFFF-FFFF01000000}">
      <tableStyleElement type="wholeTable" dxfId="151"/>
      <tableStyleElement type="headerRow" dxfId="150"/>
      <tableStyleElement type="firstRowStripe" dxfId="149"/>
    </tableStyle>
  </tableStyles>
  <colors>
    <mruColors>
      <color rgb="FFF49914"/>
      <color rgb="FFC7B965"/>
      <color rgb="FFBDAD4B"/>
      <color rgb="FF813365"/>
      <color rgb="FF9E0000"/>
      <color rgb="FFAE4488"/>
      <color rgb="FFC365A1"/>
      <color rgb="FFDAD19A"/>
      <color rgb="FF6D6329"/>
      <color rgb="FF8C7F3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
          <c:y val="7.1530980390441423E-2"/>
          <c:w val="0.9299707469801729"/>
          <c:h val="0.86871231500432822"/>
        </c:manualLayout>
      </c:layout>
      <c:barChart>
        <c:barDir val="bar"/>
        <c:grouping val="clustered"/>
        <c:varyColors val="0"/>
        <c:ser>
          <c:idx val="0"/>
          <c:order val="0"/>
          <c:spPr>
            <a:pattFill prst="ltDnDiag">
              <a:fgClr>
                <a:srgbClr val="6D6329"/>
              </a:fgClr>
              <a:bgClr>
                <a:schemeClr val="bg1"/>
              </a:bgClr>
            </a:pattFill>
            <a:ln>
              <a:noFill/>
            </a:ln>
            <a:effectLst/>
          </c:spPr>
          <c:invertIfNegative val="0"/>
          <c:dPt>
            <c:idx val="0"/>
            <c:invertIfNegative val="0"/>
            <c:bubble3D val="0"/>
            <c:spPr>
              <a:pattFill prst="ltDnDiag">
                <a:fgClr>
                  <a:srgbClr val="813365"/>
                </a:fgClr>
                <a:bgClr>
                  <a:schemeClr val="bg1"/>
                </a:bgClr>
              </a:pattFill>
              <a:ln>
                <a:noFill/>
              </a:ln>
              <a:effectLst/>
            </c:spPr>
            <c:extLst>
              <c:ext xmlns:c16="http://schemas.microsoft.com/office/drawing/2014/chart" uri="{C3380CC4-5D6E-409C-BE32-E72D297353CC}">
                <c16:uniqueId val="{00000001-53FE-481A-870B-829E1FA65263}"/>
              </c:ext>
            </c:extLst>
          </c:dPt>
          <c:dLbls>
            <c:dLbl>
              <c:idx val="0"/>
              <c:spPr>
                <a:solidFill>
                  <a:srgbClr val="AE4488">
                    <a:alpha val="7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E-481A-870B-829E1FA65263}"/>
                </c:ext>
              </c:extLst>
            </c:dLbl>
            <c:spPr>
              <a:solidFill>
                <a:srgbClr val="3494BA">
                  <a:alpha val="7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'Contribuições por dispositivos'!$Q$3</c:f>
              <c:strCache>
                <c:ptCount val="1"/>
                <c:pt idx="0">
                  <c:v>Progresso:</c:v>
                </c:pt>
              </c:strCache>
            </c:strRef>
          </c:cat>
          <c:val>
            <c:numRef>
              <c:f>'Contribuições por dispositivos'!$R$3</c:f>
              <c:numCache>
                <c:formatCode>0%</c:formatCode>
                <c:ptCount val="1"/>
                <c:pt idx="0">
                  <c:v>1</c:v>
                </c:pt>
              </c:numCache>
            </c:numRef>
          </c:val>
          <c:extLst>
            <c:ext xmlns:c16="http://schemas.microsoft.com/office/drawing/2014/chart" uri="{C3380CC4-5D6E-409C-BE32-E72D297353CC}">
              <c16:uniqueId val="{00000002-53FE-481A-870B-829E1FA65263}"/>
            </c:ext>
          </c:extLst>
        </c:ser>
        <c:dLbls>
          <c:showLegendKey val="0"/>
          <c:showVal val="0"/>
          <c:showCatName val="0"/>
          <c:showSerName val="0"/>
          <c:showPercent val="0"/>
          <c:showBubbleSize val="0"/>
        </c:dLbls>
        <c:gapWidth val="100"/>
        <c:overlap val="-20"/>
        <c:axId val="325750016"/>
        <c:axId val="191355040"/>
      </c:barChart>
      <c:catAx>
        <c:axId val="325750016"/>
        <c:scaling>
          <c:orientation val="minMax"/>
        </c:scaling>
        <c:delete val="1"/>
        <c:axPos val="l"/>
        <c:numFmt formatCode="General" sourceLinked="1"/>
        <c:majorTickMark val="none"/>
        <c:minorTickMark val="none"/>
        <c:tickLblPos val="nextTo"/>
        <c:crossAx val="191355040"/>
        <c:crosses val="autoZero"/>
        <c:auto val="1"/>
        <c:lblAlgn val="ctr"/>
        <c:lblOffset val="100"/>
        <c:noMultiLvlLbl val="0"/>
      </c:catAx>
      <c:valAx>
        <c:axId val="191355040"/>
        <c:scaling>
          <c:orientation val="minMax"/>
          <c:max val="1"/>
        </c:scaling>
        <c:delete val="1"/>
        <c:axPos val="b"/>
        <c:numFmt formatCode="0%" sourceLinked="1"/>
        <c:majorTickMark val="none"/>
        <c:minorTickMark val="none"/>
        <c:tickLblPos val="nextTo"/>
        <c:crossAx val="3257500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609169467851608"/>
          <c:y val="8.7113348232001508E-2"/>
          <c:w val="0.38750471980476126"/>
          <c:h val="0.86777153518940109"/>
        </c:manualLayout>
      </c:layout>
      <c:radarChart>
        <c:radarStyle val="filled"/>
        <c:varyColors val="0"/>
        <c:ser>
          <c:idx val="0"/>
          <c:order val="0"/>
          <c:spPr>
            <a:solidFill>
              <a:schemeClr val="accent6">
                <a:lumMod val="60000"/>
                <a:lumOff val="40000"/>
                <a:alpha val="62000"/>
              </a:schemeClr>
            </a:solidFill>
            <a:ln>
              <a:solidFill>
                <a:schemeClr val="accent6"/>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Dados_TD!$H$2:$H$14</c:f>
              <c:strCache>
                <c:ptCount val="8"/>
                <c:pt idx="0">
                  <c:v>Art. 1º </c:v>
                </c:pt>
                <c:pt idx="1">
                  <c:v>Art. 6º </c:v>
                </c:pt>
                <c:pt idx="2">
                  <c:v>Art. 7º </c:v>
                </c:pt>
                <c:pt idx="3">
                  <c:v>Art. 8º </c:v>
                </c:pt>
                <c:pt idx="4">
                  <c:v>Art. 9º </c:v>
                </c:pt>
                <c:pt idx="5">
                  <c:v>Art. 10 </c:v>
                </c:pt>
                <c:pt idx="6">
                  <c:v>Art. 11 </c:v>
                </c:pt>
                <c:pt idx="7">
                  <c:v>Art. 12 </c:v>
                </c:pt>
              </c:strCache>
            </c:strRef>
          </c:cat>
          <c:val>
            <c:numRef>
              <c:f>Dados_TD!$I$2:$I$14</c:f>
              <c:numCache>
                <c:formatCode>General</c:formatCode>
                <c:ptCount val="8"/>
                <c:pt idx="0">
                  <c:v>4</c:v>
                </c:pt>
                <c:pt idx="1">
                  <c:v>5</c:v>
                </c:pt>
                <c:pt idx="2">
                  <c:v>8</c:v>
                </c:pt>
                <c:pt idx="3">
                  <c:v>14</c:v>
                </c:pt>
                <c:pt idx="4">
                  <c:v>7</c:v>
                </c:pt>
                <c:pt idx="5">
                  <c:v>5</c:v>
                </c:pt>
                <c:pt idx="6">
                  <c:v>3</c:v>
                </c:pt>
                <c:pt idx="7">
                  <c:v>2</c:v>
                </c:pt>
              </c:numCache>
            </c:numRef>
          </c:val>
          <c:extLst>
            <c:ext xmlns:c16="http://schemas.microsoft.com/office/drawing/2014/chart" uri="{C3380CC4-5D6E-409C-BE32-E72D297353CC}">
              <c16:uniqueId val="{00000000-7D67-437B-B4C6-3B795BAC1869}"/>
            </c:ext>
          </c:extLst>
        </c:ser>
        <c:dLbls>
          <c:showLegendKey val="0"/>
          <c:showVal val="0"/>
          <c:showCatName val="0"/>
          <c:showSerName val="0"/>
          <c:showPercent val="0"/>
          <c:showBubbleSize val="0"/>
        </c:dLbls>
        <c:axId val="1728031904"/>
        <c:axId val="1873744080"/>
      </c:radarChart>
      <c:catAx>
        <c:axId val="172803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1873744080"/>
        <c:crosses val="autoZero"/>
        <c:auto val="1"/>
        <c:lblAlgn val="ctr"/>
        <c:lblOffset val="100"/>
        <c:noMultiLvlLbl val="0"/>
      </c:catAx>
      <c:valAx>
        <c:axId val="1873744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172803190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44468938570161E-2"/>
          <c:y val="5.8376281146366497E-2"/>
          <c:w val="0.93218977604644093"/>
          <c:h val="0.71665283157279602"/>
        </c:manualLayout>
      </c:layout>
      <c:barChart>
        <c:barDir val="col"/>
        <c:grouping val="clustered"/>
        <c:varyColors val="0"/>
        <c:ser>
          <c:idx val="0"/>
          <c:order val="0"/>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1F-7C9C-403A-8B03-A9866B65359E}"/>
              </c:ext>
            </c:extLst>
          </c:dPt>
          <c:dPt>
            <c:idx val="1"/>
            <c:invertIfNegative val="0"/>
            <c:bubble3D val="0"/>
            <c:spPr>
              <a:solidFill>
                <a:schemeClr val="accent3">
                  <a:lumMod val="50000"/>
                </a:schemeClr>
              </a:solidFill>
            </c:spPr>
            <c:extLst>
              <c:ext xmlns:c16="http://schemas.microsoft.com/office/drawing/2014/chart" uri="{C3380CC4-5D6E-409C-BE32-E72D297353CC}">
                <c16:uniqueId val="{0000001E-7C9C-403A-8B03-A9866B65359E}"/>
              </c:ext>
            </c:extLst>
          </c:dPt>
          <c:dPt>
            <c:idx val="2"/>
            <c:invertIfNegative val="0"/>
            <c:bubble3D val="0"/>
            <c:spPr>
              <a:solidFill>
                <a:schemeClr val="accent3">
                  <a:lumMod val="50000"/>
                </a:schemeClr>
              </a:solidFill>
            </c:spPr>
            <c:extLst>
              <c:ext xmlns:c16="http://schemas.microsoft.com/office/drawing/2014/chart" uri="{C3380CC4-5D6E-409C-BE32-E72D297353CC}">
                <c16:uniqueId val="{0000001D-7C9C-403A-8B03-A9866B65359E}"/>
              </c:ext>
            </c:extLst>
          </c:dPt>
          <c:dPt>
            <c:idx val="3"/>
            <c:invertIfNegative val="0"/>
            <c:bubble3D val="0"/>
            <c:spPr>
              <a:solidFill>
                <a:schemeClr val="accent3">
                  <a:lumMod val="50000"/>
                </a:schemeClr>
              </a:solidFill>
            </c:spPr>
            <c:extLst>
              <c:ext xmlns:c16="http://schemas.microsoft.com/office/drawing/2014/chart" uri="{C3380CC4-5D6E-409C-BE32-E72D297353CC}">
                <c16:uniqueId val="{0000001C-7C9C-403A-8B03-A9866B65359E}"/>
              </c:ext>
            </c:extLst>
          </c:dPt>
          <c:dPt>
            <c:idx val="4"/>
            <c:invertIfNegative val="0"/>
            <c:bubble3D val="0"/>
            <c:spPr>
              <a:solidFill>
                <a:schemeClr val="accent6">
                  <a:lumMod val="50000"/>
                </a:schemeClr>
              </a:solidFill>
            </c:spPr>
            <c:extLst>
              <c:ext xmlns:c16="http://schemas.microsoft.com/office/drawing/2014/chart" uri="{C3380CC4-5D6E-409C-BE32-E72D297353CC}">
                <c16:uniqueId val="{00000024-7C9C-403A-8B03-A9866B65359E}"/>
              </c:ext>
            </c:extLst>
          </c:dPt>
          <c:dPt>
            <c:idx val="5"/>
            <c:invertIfNegative val="0"/>
            <c:bubble3D val="0"/>
            <c:spPr>
              <a:solidFill>
                <a:schemeClr val="accent6">
                  <a:lumMod val="50000"/>
                </a:schemeClr>
              </a:solidFill>
            </c:spPr>
            <c:extLst>
              <c:ext xmlns:c16="http://schemas.microsoft.com/office/drawing/2014/chart" uri="{C3380CC4-5D6E-409C-BE32-E72D297353CC}">
                <c16:uniqueId val="{00000023-7C9C-403A-8B03-A9866B65359E}"/>
              </c:ext>
            </c:extLst>
          </c:dPt>
          <c:dPt>
            <c:idx val="6"/>
            <c:invertIfNegative val="0"/>
            <c:bubble3D val="0"/>
            <c:spPr>
              <a:solidFill>
                <a:schemeClr val="accent6">
                  <a:lumMod val="50000"/>
                </a:schemeClr>
              </a:solidFill>
            </c:spPr>
            <c:extLst>
              <c:ext xmlns:c16="http://schemas.microsoft.com/office/drawing/2014/chart" uri="{C3380CC4-5D6E-409C-BE32-E72D297353CC}">
                <c16:uniqueId val="{00000022-7C9C-403A-8B03-A9866B65359E}"/>
              </c:ext>
            </c:extLst>
          </c:dPt>
          <c:dPt>
            <c:idx val="7"/>
            <c:invertIfNegative val="0"/>
            <c:bubble3D val="0"/>
            <c:spPr>
              <a:solidFill>
                <a:schemeClr val="accent6">
                  <a:lumMod val="50000"/>
                </a:schemeClr>
              </a:solidFill>
            </c:spPr>
            <c:extLst>
              <c:ext xmlns:c16="http://schemas.microsoft.com/office/drawing/2014/chart" uri="{C3380CC4-5D6E-409C-BE32-E72D297353CC}">
                <c16:uniqueId val="{00000021-7C9C-403A-8B03-A9866B65359E}"/>
              </c:ext>
            </c:extLst>
          </c:dPt>
          <c:dPt>
            <c:idx val="8"/>
            <c:invertIfNegative val="0"/>
            <c:bubble3D val="0"/>
            <c:spPr>
              <a:solidFill>
                <a:schemeClr val="accent6">
                  <a:lumMod val="50000"/>
                </a:schemeClr>
              </a:solidFill>
            </c:spPr>
            <c:extLst>
              <c:ext xmlns:c16="http://schemas.microsoft.com/office/drawing/2014/chart" uri="{C3380CC4-5D6E-409C-BE32-E72D297353CC}">
                <c16:uniqueId val="{00000020-7C9C-403A-8B03-A9866B65359E}"/>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'Dados Dash'!$A$13:$A$21</c:f>
              <c:strCache>
                <c:ptCount val="9"/>
                <c:pt idx="0">
                  <c:v>Profissional de saúde</c:v>
                </c:pt>
                <c:pt idx="1">
                  <c:v>Outro profissional</c:v>
                </c:pt>
                <c:pt idx="2">
                  <c:v>Pesquisador</c:v>
                </c:pt>
                <c:pt idx="3">
                  <c:v>Cidadão</c:v>
                </c:pt>
                <c:pt idx="4">
                  <c:v>Órgão  público</c:v>
                </c:pt>
                <c:pt idx="5">
                  <c:v>Entidade de defesa do consumidor</c:v>
                </c:pt>
                <c:pt idx="6">
                  <c:v>Associação de profissionais</c:v>
                </c:pt>
                <c:pt idx="7">
                  <c:v>Setor regulado</c:v>
                </c:pt>
                <c:pt idx="8">
                  <c:v>Outro</c:v>
                </c:pt>
              </c:strCache>
            </c:strRef>
          </c:cat>
          <c:val>
            <c:numRef>
              <c:f>'Dados Dash'!$B$13:$B$21</c:f>
              <c:numCache>
                <c:formatCode>General</c:formatCode>
                <c:ptCount val="9"/>
                <c:pt idx="0">
                  <c:v>3</c:v>
                </c:pt>
                <c:pt idx="1">
                  <c:v>0</c:v>
                </c:pt>
                <c:pt idx="2">
                  <c:v>1</c:v>
                </c:pt>
                <c:pt idx="3">
                  <c:v>1</c:v>
                </c:pt>
                <c:pt idx="4">
                  <c:v>1</c:v>
                </c:pt>
                <c:pt idx="5">
                  <c:v>1</c:v>
                </c:pt>
                <c:pt idx="6">
                  <c:v>0</c:v>
                </c:pt>
                <c:pt idx="7">
                  <c:v>17</c:v>
                </c:pt>
                <c:pt idx="8">
                  <c:v>3</c:v>
                </c:pt>
              </c:numCache>
            </c:numRef>
          </c:val>
          <c:extLst>
            <c:ext xmlns:c16="http://schemas.microsoft.com/office/drawing/2014/chart" uri="{C3380CC4-5D6E-409C-BE32-E72D297353CC}">
              <c16:uniqueId val="{0000001B-7C9C-403A-8B03-A9866B65359E}"/>
            </c:ext>
          </c:extLst>
        </c:ser>
        <c:dLbls>
          <c:showLegendKey val="0"/>
          <c:showVal val="1"/>
          <c:showCatName val="0"/>
          <c:showSerName val="0"/>
          <c:showPercent val="0"/>
          <c:showBubbleSize val="0"/>
        </c:dLbls>
        <c:gapWidth val="75"/>
        <c:axId val="488938656"/>
        <c:axId val="488939048"/>
      </c:barChart>
      <c:catAx>
        <c:axId val="488938656"/>
        <c:scaling>
          <c:orientation val="minMax"/>
        </c:scaling>
        <c:delete val="0"/>
        <c:axPos val="b"/>
        <c:numFmt formatCode="General" sourceLinked="0"/>
        <c:majorTickMark val="none"/>
        <c:minorTickMark val="none"/>
        <c:tickLblPos val="nextTo"/>
        <c:crossAx val="488939048"/>
        <c:crosses val="autoZero"/>
        <c:auto val="1"/>
        <c:lblAlgn val="ctr"/>
        <c:lblOffset val="100"/>
        <c:noMultiLvlLbl val="0"/>
      </c:catAx>
      <c:valAx>
        <c:axId val="488939048"/>
        <c:scaling>
          <c:orientation val="minMax"/>
        </c:scaling>
        <c:delete val="1"/>
        <c:axPos val="l"/>
        <c:numFmt formatCode="General" sourceLinked="1"/>
        <c:majorTickMark val="none"/>
        <c:minorTickMark val="none"/>
        <c:tickLblPos val="none"/>
        <c:crossAx val="488938656"/>
        <c:crosses val="autoZero"/>
        <c:crossBetween val="between"/>
      </c:valAx>
      <c:spPr>
        <a:noFill/>
        <a:ln w="25400">
          <a:noFill/>
        </a:ln>
      </c:spPr>
    </c:plotArea>
    <c:plotVisOnly val="1"/>
    <c:dispBlanksAs val="gap"/>
    <c:showDLblsOverMax val="0"/>
  </c:chart>
  <c:spPr>
    <a:noFill/>
    <a:ln>
      <a:noFill/>
    </a:ln>
  </c:spPr>
  <c:printSettings>
    <c:headerFooter/>
    <c:pageMargins b="0.78740157499999996" l="0.511811024" r="0.511811024" t="0.78740157499999996" header="0.31496062000000025" footer="0.3149606200000002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Dash'!$A$30</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Dash'!$B$30:$D$30</c:f>
              <c:numCache>
                <c:formatCode>General</c:formatCode>
                <c:ptCount val="3"/>
                <c:pt idx="0">
                  <c:v>12</c:v>
                </c:pt>
                <c:pt idx="1">
                  <c:v>4</c:v>
                </c:pt>
                <c:pt idx="2">
                  <c:v>8</c:v>
                </c:pt>
              </c:numCache>
            </c:numRef>
          </c:val>
          <c:extLst>
            <c:ext xmlns:c16="http://schemas.microsoft.com/office/drawing/2014/chart" uri="{C3380CC4-5D6E-409C-BE32-E72D297353CC}">
              <c16:uniqueId val="{00000000-7C54-48B3-AB56-AC7A9560FA4E}"/>
            </c:ext>
          </c:extLst>
        </c:ser>
        <c:ser>
          <c:idx val="1"/>
          <c:order val="1"/>
          <c:tx>
            <c:strRef>
              <c:f>'Dados Dash'!$A$31</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Dash'!$B$31:$D$31</c:f>
              <c:numCache>
                <c:formatCode>General</c:formatCode>
                <c:ptCount val="3"/>
                <c:pt idx="0">
                  <c:v>3</c:v>
                </c:pt>
                <c:pt idx="1">
                  <c:v>1</c:v>
                </c:pt>
                <c:pt idx="2">
                  <c:v>2</c:v>
                </c:pt>
              </c:numCache>
            </c:numRef>
          </c:val>
          <c:extLst>
            <c:ext xmlns:c16="http://schemas.microsoft.com/office/drawing/2014/chart" uri="{C3380CC4-5D6E-409C-BE32-E72D297353CC}">
              <c16:uniqueId val="{00000001-7C54-48B3-AB56-AC7A9560FA4E}"/>
            </c:ext>
          </c:extLst>
        </c:ser>
        <c:ser>
          <c:idx val="2"/>
          <c:order val="2"/>
          <c:tx>
            <c:strRef>
              <c:f>'Dados Dash'!$A$32</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Dash'!$B$32:$D$32</c:f>
              <c:numCache>
                <c:formatCode>General</c:formatCode>
                <c:ptCount val="3"/>
                <c:pt idx="0">
                  <c:v>12</c:v>
                </c:pt>
                <c:pt idx="1">
                  <c:v>0</c:v>
                </c:pt>
                <c:pt idx="2">
                  <c:v>12</c:v>
                </c:pt>
              </c:numCache>
            </c:numRef>
          </c:val>
          <c:extLst>
            <c:ext xmlns:c16="http://schemas.microsoft.com/office/drawing/2014/chart" uri="{C3380CC4-5D6E-409C-BE32-E72D297353CC}">
              <c16:uniqueId val="{00000002-7C54-48B3-AB56-AC7A9560FA4E}"/>
            </c:ext>
          </c:extLst>
        </c:ser>
        <c:dLbls>
          <c:showLegendKey val="0"/>
          <c:showVal val="0"/>
          <c:showCatName val="0"/>
          <c:showSerName val="0"/>
          <c:showPercent val="0"/>
          <c:showBubbleSize val="0"/>
        </c:dLbls>
        <c:gapWidth val="219"/>
        <c:overlap val="-27"/>
        <c:axId val="1086995936"/>
        <c:axId val="1086993640"/>
      </c:barChart>
      <c:catAx>
        <c:axId val="10869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86993640"/>
        <c:crosses val="autoZero"/>
        <c:auto val="1"/>
        <c:lblAlgn val="ctr"/>
        <c:lblOffset val="100"/>
        <c:noMultiLvlLbl val="0"/>
      </c:catAx>
      <c:valAx>
        <c:axId val="1086993640"/>
        <c:scaling>
          <c:orientation val="minMax"/>
        </c:scaling>
        <c:delete val="1"/>
        <c:axPos val="l"/>
        <c:numFmt formatCode="General" sourceLinked="1"/>
        <c:majorTickMark val="none"/>
        <c:minorTickMark val="none"/>
        <c:tickLblPos val="nextTo"/>
        <c:crossAx val="10869959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60007922317104"/>
          <c:y val="8.2949325955083572E-2"/>
          <c:w val="0.67987884966578349"/>
          <c:h val="0.69120488328000362"/>
        </c:manualLayout>
      </c:layout>
      <c:barChart>
        <c:barDir val="bar"/>
        <c:grouping val="percentStacked"/>
        <c:varyColors val="0"/>
        <c:ser>
          <c:idx val="0"/>
          <c:order val="0"/>
          <c:tx>
            <c:strRef>
              <c:f>'Dados Dash'!$B$36</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Dash'!$B$37:$B$45</c:f>
              <c:numCache>
                <c:formatCode>General</c:formatCode>
                <c:ptCount val="9"/>
                <c:pt idx="0">
                  <c:v>2</c:v>
                </c:pt>
                <c:pt idx="1">
                  <c:v>6</c:v>
                </c:pt>
                <c:pt idx="2">
                  <c:v>0</c:v>
                </c:pt>
                <c:pt idx="3">
                  <c:v>0</c:v>
                </c:pt>
                <c:pt idx="4">
                  <c:v>0</c:v>
                </c:pt>
                <c:pt idx="5">
                  <c:v>1</c:v>
                </c:pt>
                <c:pt idx="6">
                  <c:v>1</c:v>
                </c:pt>
                <c:pt idx="7">
                  <c:v>0</c:v>
                </c:pt>
                <c:pt idx="8">
                  <c:v>2</c:v>
                </c:pt>
              </c:numCache>
            </c:numRef>
          </c:val>
          <c:extLst>
            <c:ext xmlns:c16="http://schemas.microsoft.com/office/drawing/2014/chart" uri="{C3380CC4-5D6E-409C-BE32-E72D297353CC}">
              <c16:uniqueId val="{00000000-FAF1-4F95-89D6-7F2CF4A1E0C3}"/>
            </c:ext>
          </c:extLst>
        </c:ser>
        <c:ser>
          <c:idx val="1"/>
          <c:order val="1"/>
          <c:tx>
            <c:strRef>
              <c:f>'Dados Dash'!$C$36</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Dash'!$C$37:$C$45</c:f>
              <c:numCache>
                <c:formatCode>General</c:formatCode>
                <c:ptCount val="9"/>
                <c:pt idx="0">
                  <c:v>1</c:v>
                </c:pt>
                <c:pt idx="1">
                  <c:v>0</c:v>
                </c:pt>
                <c:pt idx="2">
                  <c:v>0</c:v>
                </c:pt>
                <c:pt idx="3">
                  <c:v>1</c:v>
                </c:pt>
                <c:pt idx="4">
                  <c:v>0</c:v>
                </c:pt>
                <c:pt idx="5">
                  <c:v>0</c:v>
                </c:pt>
                <c:pt idx="6">
                  <c:v>0</c:v>
                </c:pt>
                <c:pt idx="7">
                  <c:v>0</c:v>
                </c:pt>
                <c:pt idx="8">
                  <c:v>1</c:v>
                </c:pt>
              </c:numCache>
            </c:numRef>
          </c:val>
          <c:extLst>
            <c:ext xmlns:c16="http://schemas.microsoft.com/office/drawing/2014/chart" uri="{C3380CC4-5D6E-409C-BE32-E72D297353CC}">
              <c16:uniqueId val="{00000001-FAF1-4F95-89D6-7F2CF4A1E0C3}"/>
            </c:ext>
          </c:extLst>
        </c:ser>
        <c:ser>
          <c:idx val="2"/>
          <c:order val="2"/>
          <c:tx>
            <c:strRef>
              <c:f>'Dados Dash'!$D$36</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Dash'!$D$37:$D$45</c:f>
              <c:numCache>
                <c:formatCode>General</c:formatCode>
                <c:ptCount val="9"/>
                <c:pt idx="0">
                  <c:v>0</c:v>
                </c:pt>
                <c:pt idx="1">
                  <c:v>11</c:v>
                </c:pt>
                <c:pt idx="2">
                  <c:v>0</c:v>
                </c:pt>
                <c:pt idx="3">
                  <c:v>0</c:v>
                </c:pt>
                <c:pt idx="4">
                  <c:v>1</c:v>
                </c:pt>
                <c:pt idx="5">
                  <c:v>0</c:v>
                </c:pt>
                <c:pt idx="6">
                  <c:v>0</c:v>
                </c:pt>
                <c:pt idx="7">
                  <c:v>0</c:v>
                </c:pt>
                <c:pt idx="8">
                  <c:v>0</c:v>
                </c:pt>
              </c:numCache>
            </c:numRef>
          </c:val>
          <c:extLst>
            <c:ext xmlns:c16="http://schemas.microsoft.com/office/drawing/2014/chart" uri="{C3380CC4-5D6E-409C-BE32-E72D297353CC}">
              <c16:uniqueId val="{00000001-B224-49E5-9C87-031CF804501D}"/>
            </c:ext>
          </c:extLst>
        </c:ser>
        <c:dLbls>
          <c:showLegendKey val="0"/>
          <c:showVal val="0"/>
          <c:showCatName val="0"/>
          <c:showSerName val="0"/>
          <c:showPercent val="0"/>
          <c:showBubbleSize val="0"/>
        </c:dLbls>
        <c:gapWidth val="182"/>
        <c:overlap val="100"/>
        <c:axId val="1086977240"/>
        <c:axId val="1086980848"/>
      </c:barChart>
      <c:catAx>
        <c:axId val="108697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86980848"/>
        <c:crosses val="autoZero"/>
        <c:auto val="1"/>
        <c:lblAlgn val="ctr"/>
        <c:lblOffset val="100"/>
        <c:noMultiLvlLbl val="0"/>
      </c:catAx>
      <c:valAx>
        <c:axId val="108698084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86977240"/>
        <c:crosses val="autoZero"/>
        <c:crossBetween val="between"/>
      </c:valAx>
      <c:spPr>
        <a:noFill/>
        <a:ln>
          <a:noFill/>
        </a:ln>
        <a:effectLst/>
      </c:spPr>
    </c:plotArea>
    <c:legend>
      <c:legendPos val="b"/>
      <c:layout>
        <c:manualLayout>
          <c:xMode val="edge"/>
          <c:yMode val="edge"/>
          <c:x val="0.3730986192751729"/>
          <c:y val="0.89245574791864679"/>
          <c:w val="0.43813642546393206"/>
          <c:h val="6.804457305512287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Dash'!$A$50</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Dash'!$B$50:$D$50</c:f>
              <c:numCache>
                <c:formatCode>General</c:formatCode>
                <c:ptCount val="3"/>
                <c:pt idx="0">
                  <c:v>22</c:v>
                </c:pt>
                <c:pt idx="1">
                  <c:v>4</c:v>
                </c:pt>
                <c:pt idx="2">
                  <c:v>18</c:v>
                </c:pt>
              </c:numCache>
            </c:numRef>
          </c:val>
          <c:extLst>
            <c:ext xmlns:c16="http://schemas.microsoft.com/office/drawing/2014/chart" uri="{C3380CC4-5D6E-409C-BE32-E72D297353CC}">
              <c16:uniqueId val="{00000000-1066-465A-A4B6-A9EC890C64CB}"/>
            </c:ext>
          </c:extLst>
        </c:ser>
        <c:ser>
          <c:idx val="1"/>
          <c:order val="1"/>
          <c:tx>
            <c:strRef>
              <c:f>'Dados Dash'!$A$51</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Dash'!$B$51:$D$51</c:f>
              <c:numCache>
                <c:formatCode>General</c:formatCode>
                <c:ptCount val="3"/>
                <c:pt idx="0">
                  <c:v>1</c:v>
                </c:pt>
                <c:pt idx="1">
                  <c:v>0</c:v>
                </c:pt>
                <c:pt idx="2">
                  <c:v>1</c:v>
                </c:pt>
              </c:numCache>
            </c:numRef>
          </c:val>
          <c:extLst>
            <c:ext xmlns:c16="http://schemas.microsoft.com/office/drawing/2014/chart" uri="{C3380CC4-5D6E-409C-BE32-E72D297353CC}">
              <c16:uniqueId val="{00000001-1066-465A-A4B6-A9EC890C64CB}"/>
            </c:ext>
          </c:extLst>
        </c:ser>
        <c:ser>
          <c:idx val="2"/>
          <c:order val="2"/>
          <c:tx>
            <c:strRef>
              <c:f>'Dados Dash'!$A$52</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Dash'!$B$52:$D$52</c:f>
              <c:numCache>
                <c:formatCode>General</c:formatCode>
                <c:ptCount val="3"/>
                <c:pt idx="0">
                  <c:v>4</c:v>
                </c:pt>
                <c:pt idx="1">
                  <c:v>1</c:v>
                </c:pt>
                <c:pt idx="2">
                  <c:v>3</c:v>
                </c:pt>
              </c:numCache>
            </c:numRef>
          </c:val>
          <c:extLst>
            <c:ext xmlns:c16="http://schemas.microsoft.com/office/drawing/2014/chart" uri="{C3380CC4-5D6E-409C-BE32-E72D297353CC}">
              <c16:uniqueId val="{00000002-1066-465A-A4B6-A9EC890C64CB}"/>
            </c:ext>
          </c:extLst>
        </c:ser>
        <c:dLbls>
          <c:showLegendKey val="0"/>
          <c:showVal val="0"/>
          <c:showCatName val="0"/>
          <c:showSerName val="0"/>
          <c:showPercent val="0"/>
          <c:showBubbleSize val="0"/>
        </c:dLbls>
        <c:gapWidth val="219"/>
        <c:overlap val="-27"/>
        <c:axId val="1079797032"/>
        <c:axId val="1079800968"/>
      </c:barChart>
      <c:catAx>
        <c:axId val="107979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79800968"/>
        <c:crosses val="autoZero"/>
        <c:auto val="1"/>
        <c:lblAlgn val="ctr"/>
        <c:lblOffset val="100"/>
        <c:noMultiLvlLbl val="0"/>
      </c:catAx>
      <c:valAx>
        <c:axId val="1079800968"/>
        <c:scaling>
          <c:orientation val="minMax"/>
        </c:scaling>
        <c:delete val="1"/>
        <c:axPos val="l"/>
        <c:numFmt formatCode="General" sourceLinked="1"/>
        <c:majorTickMark val="none"/>
        <c:minorTickMark val="none"/>
        <c:tickLblPos val="nextTo"/>
        <c:crossAx val="1079797032"/>
        <c:crosses val="autoZero"/>
        <c:crossBetween val="between"/>
      </c:valAx>
      <c:spPr>
        <a:noFill/>
        <a:ln w="25400">
          <a:noFill/>
        </a:ln>
        <a:effectLst/>
      </c:spPr>
    </c:plotArea>
    <c:legend>
      <c:legendPos val="b"/>
      <c:layout>
        <c:manualLayout>
          <c:xMode val="edge"/>
          <c:yMode val="edge"/>
          <c:x val="7.7091266217543378E-2"/>
          <c:y val="0.88397261531119797"/>
          <c:w val="0.87258050621134065"/>
          <c:h val="8.031055558614612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88734720681918"/>
          <c:y val="4.3737588246141497E-2"/>
          <c:w val="0.67518581446815829"/>
          <c:h val="0.68915849443762445"/>
        </c:manualLayout>
      </c:layout>
      <c:barChart>
        <c:barDir val="bar"/>
        <c:grouping val="percentStacked"/>
        <c:varyColors val="0"/>
        <c:ser>
          <c:idx val="0"/>
          <c:order val="0"/>
          <c:tx>
            <c:strRef>
              <c:f>'Dados Dash'!$B$58</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Dash'!$B$59:$B$67</c:f>
              <c:numCache>
                <c:formatCode>General</c:formatCode>
                <c:ptCount val="9"/>
                <c:pt idx="0">
                  <c:v>3</c:v>
                </c:pt>
                <c:pt idx="1">
                  <c:v>15</c:v>
                </c:pt>
                <c:pt idx="2">
                  <c:v>0</c:v>
                </c:pt>
                <c:pt idx="3">
                  <c:v>0</c:v>
                </c:pt>
                <c:pt idx="4">
                  <c:v>0</c:v>
                </c:pt>
                <c:pt idx="5">
                  <c:v>1</c:v>
                </c:pt>
                <c:pt idx="6">
                  <c:v>1</c:v>
                </c:pt>
                <c:pt idx="7">
                  <c:v>0</c:v>
                </c:pt>
                <c:pt idx="8">
                  <c:v>2</c:v>
                </c:pt>
              </c:numCache>
            </c:numRef>
          </c:val>
          <c:extLst>
            <c:ext xmlns:c16="http://schemas.microsoft.com/office/drawing/2014/chart" uri="{C3380CC4-5D6E-409C-BE32-E72D297353CC}">
              <c16:uniqueId val="{00000000-FCE1-42F8-92BF-AD43CA755727}"/>
            </c:ext>
          </c:extLst>
        </c:ser>
        <c:ser>
          <c:idx val="1"/>
          <c:order val="1"/>
          <c:tx>
            <c:strRef>
              <c:f>'Dados Dash'!$C$58</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Dash'!$C$59:$C$67</c:f>
              <c:numCache>
                <c:formatCode>General</c:formatCode>
                <c:ptCount val="9"/>
                <c:pt idx="0">
                  <c:v>0</c:v>
                </c:pt>
                <c:pt idx="1">
                  <c:v>0</c:v>
                </c:pt>
                <c:pt idx="2">
                  <c:v>0</c:v>
                </c:pt>
                <c:pt idx="3">
                  <c:v>1</c:v>
                </c:pt>
                <c:pt idx="4">
                  <c:v>0</c:v>
                </c:pt>
                <c:pt idx="5">
                  <c:v>0</c:v>
                </c:pt>
                <c:pt idx="6">
                  <c:v>0</c:v>
                </c:pt>
                <c:pt idx="7">
                  <c:v>0</c:v>
                </c:pt>
                <c:pt idx="8">
                  <c:v>0</c:v>
                </c:pt>
              </c:numCache>
            </c:numRef>
          </c:val>
          <c:extLst>
            <c:ext xmlns:c16="http://schemas.microsoft.com/office/drawing/2014/chart" uri="{C3380CC4-5D6E-409C-BE32-E72D297353CC}">
              <c16:uniqueId val="{00000001-FCE1-42F8-92BF-AD43CA755727}"/>
            </c:ext>
          </c:extLst>
        </c:ser>
        <c:ser>
          <c:idx val="2"/>
          <c:order val="2"/>
          <c:tx>
            <c:strRef>
              <c:f>'Dados Dash'!$D$58</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Dash'!$D$59:$D$67</c:f>
              <c:numCache>
                <c:formatCode>General</c:formatCode>
                <c:ptCount val="9"/>
                <c:pt idx="0">
                  <c:v>0</c:v>
                </c:pt>
                <c:pt idx="1">
                  <c:v>2</c:v>
                </c:pt>
                <c:pt idx="2">
                  <c:v>0</c:v>
                </c:pt>
                <c:pt idx="3">
                  <c:v>0</c:v>
                </c:pt>
                <c:pt idx="4">
                  <c:v>1</c:v>
                </c:pt>
                <c:pt idx="5">
                  <c:v>0</c:v>
                </c:pt>
                <c:pt idx="6">
                  <c:v>0</c:v>
                </c:pt>
                <c:pt idx="7">
                  <c:v>0</c:v>
                </c:pt>
                <c:pt idx="8">
                  <c:v>1</c:v>
                </c:pt>
              </c:numCache>
            </c:numRef>
          </c:val>
          <c:extLst>
            <c:ext xmlns:c16="http://schemas.microsoft.com/office/drawing/2014/chart" uri="{C3380CC4-5D6E-409C-BE32-E72D297353CC}">
              <c16:uniqueId val="{00000002-FCE1-42F8-92BF-AD43CA755727}"/>
            </c:ext>
          </c:extLst>
        </c:ser>
        <c:dLbls>
          <c:showLegendKey val="0"/>
          <c:showVal val="0"/>
          <c:showCatName val="0"/>
          <c:showSerName val="0"/>
          <c:showPercent val="0"/>
          <c:showBubbleSize val="0"/>
        </c:dLbls>
        <c:gapWidth val="150"/>
        <c:overlap val="100"/>
        <c:axId val="1146288056"/>
        <c:axId val="1146291008"/>
      </c:barChart>
      <c:catAx>
        <c:axId val="1146288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146291008"/>
        <c:crosses val="autoZero"/>
        <c:auto val="1"/>
        <c:lblAlgn val="ctr"/>
        <c:lblOffset val="100"/>
        <c:noMultiLvlLbl val="0"/>
      </c:catAx>
      <c:valAx>
        <c:axId val="11462910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146288056"/>
        <c:crosses val="autoZero"/>
        <c:crossBetween val="between"/>
      </c:valAx>
      <c:spPr>
        <a:noFill/>
        <a:ln>
          <a:noFill/>
        </a:ln>
        <a:effectLst/>
      </c:spPr>
    </c:plotArea>
    <c:legend>
      <c:legendPos val="b"/>
      <c:layout>
        <c:manualLayout>
          <c:xMode val="edge"/>
          <c:yMode val="edge"/>
          <c:x val="0.31804809276757368"/>
          <c:y val="0.85993389581687696"/>
          <c:w val="0.56051694703747135"/>
          <c:h val="6.849550523489150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[Cópia de BIOSSIMILARES CONSOLIDADO PRE PROCURADORIA.xlsx] Gráficos e Tabelas!Tabela dinâmica16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BDAD4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028266030172918"/>
          <c:y val="0.13277844057371616"/>
          <c:w val="0.48076996132062438"/>
          <c:h val="0.58447900545909082"/>
        </c:manualLayout>
      </c:layout>
      <c:barChart>
        <c:barDir val="bar"/>
        <c:grouping val="clustered"/>
        <c:varyColors val="0"/>
        <c:ser>
          <c:idx val="0"/>
          <c:order val="0"/>
          <c:tx>
            <c:strRef>
              <c:f>' Gráficos e Tabelas'!$E$39:$E$40</c:f>
              <c:strCache>
                <c:ptCount val="1"/>
                <c:pt idx="0">
                  <c:v>Sim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Tabelas'!$D$41:$D$50</c:f>
              <c:multiLvlStrCache>
                <c:ptCount val="7"/>
                <c:lvl>
                  <c:pt idx="0">
                    <c:v>Pesquisador ou membro da comunidade científica</c:v>
                  </c:pt>
                  <c:pt idx="1">
                    <c:v>Profissional de saúde</c:v>
                  </c:pt>
                  <c:pt idx="2">
                    <c:v>Cidadão ou consumidor</c:v>
                  </c:pt>
                  <c:pt idx="3">
                    <c:v>Outros</c:v>
                  </c:pt>
                  <c:pt idx="4">
                    <c:v>Setor regulado: empresa ou entidade representativa</c:v>
                  </c:pt>
                  <c:pt idx="5">
                    <c:v>Órgão ou entidade do poder público</c:v>
                  </c:pt>
                  <c:pt idx="6">
                    <c:v>Entidade de defesa do consumidor ou associação de pacientes</c:v>
                  </c:pt>
                </c:lvl>
                <c:lvl>
                  <c:pt idx="0">
                    <c:v>Pessoa Física</c:v>
                  </c:pt>
                  <c:pt idx="3">
                    <c:v>Pessoa Jurídica</c:v>
                  </c:pt>
                </c:lvl>
              </c:multiLvlStrCache>
            </c:multiLvlStrRef>
          </c:cat>
          <c:val>
            <c:numRef>
              <c:f>' Gráficos e Tabelas'!$E$41:$E$50</c:f>
              <c:numCache>
                <c:formatCode>General</c:formatCode>
                <c:ptCount val="7"/>
                <c:pt idx="0">
                  <c:v>1</c:v>
                </c:pt>
                <c:pt idx="1">
                  <c:v>2</c:v>
                </c:pt>
                <c:pt idx="2">
                  <c:v>1</c:v>
                </c:pt>
                <c:pt idx="3">
                  <c:v>2</c:v>
                </c:pt>
                <c:pt idx="4">
                  <c:v>6</c:v>
                </c:pt>
              </c:numCache>
            </c:numRef>
          </c:val>
          <c:extLst>
            <c:ext xmlns:c16="http://schemas.microsoft.com/office/drawing/2014/chart" uri="{C3380CC4-5D6E-409C-BE32-E72D297353CC}">
              <c16:uniqueId val="{00000000-2D23-4A07-B95A-000904B67EBE}"/>
            </c:ext>
          </c:extLst>
        </c:ser>
        <c:ser>
          <c:idx val="1"/>
          <c:order val="1"/>
          <c:tx>
            <c:strRef>
              <c:f>' Gráficos e Tabelas'!$F$39:$F$40</c:f>
              <c:strCache>
                <c:ptCount val="1"/>
                <c:pt idx="0">
                  <c:v>Tenho outra opinião</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Tabelas'!$D$41:$D$50</c:f>
              <c:multiLvlStrCache>
                <c:ptCount val="7"/>
                <c:lvl>
                  <c:pt idx="0">
                    <c:v>Pesquisador ou membro da comunidade científica</c:v>
                  </c:pt>
                  <c:pt idx="1">
                    <c:v>Profissional de saúde</c:v>
                  </c:pt>
                  <c:pt idx="2">
                    <c:v>Cidadão ou consumidor</c:v>
                  </c:pt>
                  <c:pt idx="3">
                    <c:v>Outros</c:v>
                  </c:pt>
                  <c:pt idx="4">
                    <c:v>Setor regulado: empresa ou entidade representativa</c:v>
                  </c:pt>
                  <c:pt idx="5">
                    <c:v>Órgão ou entidade do poder público</c:v>
                  </c:pt>
                  <c:pt idx="6">
                    <c:v>Entidade de defesa do consumidor ou associação de pacientes</c:v>
                  </c:pt>
                </c:lvl>
                <c:lvl>
                  <c:pt idx="0">
                    <c:v>Pessoa Física</c:v>
                  </c:pt>
                  <c:pt idx="3">
                    <c:v>Pessoa Jurídica</c:v>
                  </c:pt>
                </c:lvl>
              </c:multiLvlStrCache>
            </c:multiLvlStrRef>
          </c:cat>
          <c:val>
            <c:numRef>
              <c:f>' Gráficos e Tabelas'!$F$41:$F$50</c:f>
              <c:numCache>
                <c:formatCode>General</c:formatCode>
                <c:ptCount val="7"/>
                <c:pt idx="1">
                  <c:v>1</c:v>
                </c:pt>
                <c:pt idx="3">
                  <c:v>1</c:v>
                </c:pt>
                <c:pt idx="6">
                  <c:v>1</c:v>
                </c:pt>
              </c:numCache>
            </c:numRef>
          </c:val>
          <c:extLst>
            <c:ext xmlns:c16="http://schemas.microsoft.com/office/drawing/2014/chart" uri="{C3380CC4-5D6E-409C-BE32-E72D297353CC}">
              <c16:uniqueId val="{00000000-084A-49DA-87CB-8EB3ADC0AE8F}"/>
            </c:ext>
          </c:extLst>
        </c:ser>
        <c:ser>
          <c:idx val="2"/>
          <c:order val="2"/>
          <c:tx>
            <c:strRef>
              <c:f>' Gráficos e Tabelas'!$G$39:$G$40</c:f>
              <c:strCache>
                <c:ptCount val="1"/>
                <c:pt idx="0">
                  <c:v>Não responderam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Tabelas'!$D$41:$D$50</c:f>
              <c:multiLvlStrCache>
                <c:ptCount val="7"/>
                <c:lvl>
                  <c:pt idx="0">
                    <c:v>Pesquisador ou membro da comunidade científica</c:v>
                  </c:pt>
                  <c:pt idx="1">
                    <c:v>Profissional de saúde</c:v>
                  </c:pt>
                  <c:pt idx="2">
                    <c:v>Cidadão ou consumidor</c:v>
                  </c:pt>
                  <c:pt idx="3">
                    <c:v>Outros</c:v>
                  </c:pt>
                  <c:pt idx="4">
                    <c:v>Setor regulado: empresa ou entidade representativa</c:v>
                  </c:pt>
                  <c:pt idx="5">
                    <c:v>Órgão ou entidade do poder público</c:v>
                  </c:pt>
                  <c:pt idx="6">
                    <c:v>Entidade de defesa do consumidor ou associação de pacientes</c:v>
                  </c:pt>
                </c:lvl>
                <c:lvl>
                  <c:pt idx="0">
                    <c:v>Pessoa Física</c:v>
                  </c:pt>
                  <c:pt idx="3">
                    <c:v>Pessoa Jurídica</c:v>
                  </c:pt>
                </c:lvl>
              </c:multiLvlStrCache>
            </c:multiLvlStrRef>
          </c:cat>
          <c:val>
            <c:numRef>
              <c:f>' Gráficos e Tabelas'!$G$41:$G$50</c:f>
              <c:numCache>
                <c:formatCode>General</c:formatCode>
                <c:ptCount val="7"/>
                <c:pt idx="4">
                  <c:v>11</c:v>
                </c:pt>
                <c:pt idx="5">
                  <c:v>1</c:v>
                </c:pt>
              </c:numCache>
            </c:numRef>
          </c:val>
          <c:extLst>
            <c:ext xmlns:c16="http://schemas.microsoft.com/office/drawing/2014/chart" uri="{C3380CC4-5D6E-409C-BE32-E72D297353CC}">
              <c16:uniqueId val="{00000001-084A-49DA-87CB-8EB3ADC0AE8F}"/>
            </c:ext>
          </c:extLst>
        </c:ser>
        <c:dLbls>
          <c:showLegendKey val="0"/>
          <c:showVal val="0"/>
          <c:showCatName val="0"/>
          <c:showSerName val="0"/>
          <c:showPercent val="0"/>
          <c:showBubbleSize val="0"/>
        </c:dLbls>
        <c:gapWidth val="182"/>
        <c:axId val="1405451888"/>
        <c:axId val="559623856"/>
      </c:barChart>
      <c:catAx>
        <c:axId val="140545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559623856"/>
        <c:crosses val="autoZero"/>
        <c:auto val="1"/>
        <c:lblAlgn val="ctr"/>
        <c:lblOffset val="100"/>
        <c:noMultiLvlLbl val="0"/>
      </c:catAx>
      <c:valAx>
        <c:axId val="559623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1405451888"/>
        <c:crosses val="autoZero"/>
        <c:crossBetween val="between"/>
      </c:valAx>
      <c:spPr>
        <a:noFill/>
        <a:ln>
          <a:noFill/>
        </a:ln>
        <a:effectLst/>
      </c:spPr>
    </c:plotArea>
    <c:legend>
      <c:legendPos val="r"/>
      <c:layout>
        <c:manualLayout>
          <c:xMode val="edge"/>
          <c:yMode val="edge"/>
          <c:x val="1.6891369591459298E-2"/>
          <c:y val="0.84686144793455898"/>
          <c:w val="0.25395426962860673"/>
          <c:h val="0.153138552065441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[Cópia de BIOSSIMILARES CONSOLIDADO PRE PROCURADORIA.xlsx] Gráficos e Tabelas!Tabela dinâmica15</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13365"/>
          </a:solidFill>
          <a:ln>
            <a:noFill/>
          </a:ln>
          <a:effectLst/>
        </c:spPr>
      </c:pivotFmt>
      <c:pivotFmt>
        <c:idx val="2"/>
        <c:spPr>
          <a:solidFill>
            <a:srgbClr val="813365"/>
          </a:solidFill>
          <a:ln>
            <a:noFill/>
          </a:ln>
          <a:effectLst/>
        </c:spPr>
      </c:pivotFmt>
      <c:pivotFmt>
        <c:idx val="3"/>
        <c:spPr>
          <a:solidFill>
            <a:srgbClr val="813365"/>
          </a:solidFill>
          <a:ln>
            <a:noFill/>
          </a:ln>
          <a:effectLst/>
        </c:spPr>
      </c:pivotFmt>
      <c:pivotFmt>
        <c:idx val="4"/>
        <c:spPr>
          <a:solidFill>
            <a:srgbClr val="813365"/>
          </a:solidFill>
          <a:ln>
            <a:noFill/>
          </a:ln>
          <a:effectLst/>
        </c:spPr>
      </c:pivotFmt>
      <c:pivotFmt>
        <c:idx val="5"/>
        <c:spPr>
          <a:solidFill>
            <a:srgbClr val="813365"/>
          </a:solidFill>
          <a:ln>
            <a:noFill/>
          </a:ln>
          <a:effectLst/>
        </c:spPr>
      </c:pivotFmt>
      <c:pivotFmt>
        <c:idx val="6"/>
        <c:spPr>
          <a:solidFill>
            <a:srgbClr val="813365"/>
          </a:solidFill>
          <a:ln>
            <a:noFill/>
          </a:ln>
          <a:effectLst/>
        </c:spPr>
      </c:pivotFmt>
      <c:pivotFmt>
        <c:idx val="7"/>
        <c:spPr>
          <a:solidFill>
            <a:srgbClr val="813365"/>
          </a:solidFill>
          <a:ln>
            <a:noFill/>
          </a:ln>
          <a:effectLst/>
        </c:spPr>
      </c:pivotFmt>
      <c:pivotFmt>
        <c:idx val="8"/>
        <c:spPr>
          <a:solidFill>
            <a:srgbClr val="813365"/>
          </a:solidFill>
          <a:ln>
            <a:noFill/>
          </a:ln>
          <a:effectLst/>
        </c:spPr>
      </c:pivotFmt>
      <c:pivotFmt>
        <c:idx val="9"/>
        <c:spPr>
          <a:solidFill>
            <a:srgbClr val="813365"/>
          </a:solidFill>
          <a:ln>
            <a:noFill/>
          </a:ln>
          <a:effectLst/>
        </c:spPr>
      </c:pivotFmt>
      <c:pivotFmt>
        <c:idx val="10"/>
        <c:spPr>
          <a:solidFill>
            <a:srgbClr val="813365"/>
          </a:solidFill>
          <a:ln>
            <a:noFill/>
          </a:ln>
          <a:effectLst/>
        </c:spPr>
      </c:pivotFmt>
    </c:pivotFmts>
    <c:plotArea>
      <c:layout>
        <c:manualLayout>
          <c:layoutTarget val="inner"/>
          <c:xMode val="edge"/>
          <c:yMode val="edge"/>
          <c:x val="8.0436547995603111E-2"/>
          <c:y val="0.15718237143433994"/>
          <c:w val="0.8843217006410784"/>
          <c:h val="0.28927814687226594"/>
        </c:manualLayout>
      </c:layout>
      <c:barChart>
        <c:barDir val="col"/>
        <c:grouping val="clustered"/>
        <c:varyColors val="0"/>
        <c:ser>
          <c:idx val="0"/>
          <c:order val="0"/>
          <c:tx>
            <c:strRef>
              <c:f>' Gráficos e Tabelas'!$E$14</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EB6E-4A24-8681-D044F2E645C6}"/>
              </c:ext>
            </c:extLst>
          </c:dPt>
          <c:dPt>
            <c:idx val="1"/>
            <c:invertIfNegative val="0"/>
            <c:bubble3D val="0"/>
            <c:extLst>
              <c:ext xmlns:c16="http://schemas.microsoft.com/office/drawing/2014/chart" uri="{C3380CC4-5D6E-409C-BE32-E72D297353CC}">
                <c16:uniqueId val="{00000002-EB6E-4A24-8681-D044F2E645C6}"/>
              </c:ext>
            </c:extLst>
          </c:dPt>
          <c:dPt>
            <c:idx val="2"/>
            <c:invertIfNegative val="0"/>
            <c:bubble3D val="0"/>
            <c:extLst>
              <c:ext xmlns:c16="http://schemas.microsoft.com/office/drawing/2014/chart" uri="{C3380CC4-5D6E-409C-BE32-E72D297353CC}">
                <c16:uniqueId val="{00000003-EB6E-4A24-8681-D044F2E645C6}"/>
              </c:ext>
            </c:extLst>
          </c:dPt>
          <c:dPt>
            <c:idx val="3"/>
            <c:invertIfNegative val="0"/>
            <c:bubble3D val="0"/>
            <c:extLst>
              <c:ext xmlns:c16="http://schemas.microsoft.com/office/drawing/2014/chart" uri="{C3380CC4-5D6E-409C-BE32-E72D297353CC}">
                <c16:uniqueId val="{00000006-0FD2-4146-92E1-247C1B022C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Tabelas'!$D$15:$D$24</c:f>
              <c:multiLvlStrCache>
                <c:ptCount val="7"/>
                <c:lvl>
                  <c:pt idx="0">
                    <c:v>Pesquisador ou membro da comunidade científica</c:v>
                  </c:pt>
                  <c:pt idx="1">
                    <c:v>Profissional de saúde</c:v>
                  </c:pt>
                  <c:pt idx="2">
                    <c:v>Cidadão ou consumidor</c:v>
                  </c:pt>
                  <c:pt idx="3">
                    <c:v>Outros</c:v>
                  </c:pt>
                  <c:pt idx="4">
                    <c:v>Setor regulado: empresa ou entidade representativa</c:v>
                  </c:pt>
                  <c:pt idx="5">
                    <c:v>Órgão ou entidade do poder público</c:v>
                  </c:pt>
                  <c:pt idx="6">
                    <c:v>Entidade de defesa do consumidor ou associação de pacientes</c:v>
                  </c:pt>
                </c:lvl>
                <c:lvl>
                  <c:pt idx="0">
                    <c:v>Pessoa Física</c:v>
                  </c:pt>
                  <c:pt idx="3">
                    <c:v>Pessoa Jurídica</c:v>
                  </c:pt>
                </c:lvl>
              </c:multiLvlStrCache>
            </c:multiLvlStrRef>
          </c:cat>
          <c:val>
            <c:numRef>
              <c:f>' Gráficos e Tabelas'!$E$15:$E$24</c:f>
              <c:numCache>
                <c:formatCode>General</c:formatCode>
                <c:ptCount val="7"/>
                <c:pt idx="0">
                  <c:v>1</c:v>
                </c:pt>
                <c:pt idx="1">
                  <c:v>3</c:v>
                </c:pt>
                <c:pt idx="2">
                  <c:v>1</c:v>
                </c:pt>
                <c:pt idx="3">
                  <c:v>3</c:v>
                </c:pt>
                <c:pt idx="4">
                  <c:v>17</c:v>
                </c:pt>
                <c:pt idx="5">
                  <c:v>1</c:v>
                </c:pt>
                <c:pt idx="6">
                  <c:v>1</c:v>
                </c:pt>
              </c:numCache>
            </c:numRef>
          </c:val>
          <c:extLst>
            <c:ext xmlns:c16="http://schemas.microsoft.com/office/drawing/2014/chart" uri="{C3380CC4-5D6E-409C-BE32-E72D297353CC}">
              <c16:uniqueId val="{00000000-EB6E-4A24-8681-D044F2E645C6}"/>
            </c:ext>
          </c:extLst>
        </c:ser>
        <c:dLbls>
          <c:showLegendKey val="0"/>
          <c:showVal val="0"/>
          <c:showCatName val="0"/>
          <c:showSerName val="0"/>
          <c:showPercent val="0"/>
          <c:showBubbleSize val="0"/>
        </c:dLbls>
        <c:gapWidth val="219"/>
        <c:overlap val="-27"/>
        <c:axId val="1328630287"/>
        <c:axId val="1479703167"/>
      </c:barChart>
      <c:catAx>
        <c:axId val="132863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1479703167"/>
        <c:crosses val="autoZero"/>
        <c:auto val="1"/>
        <c:lblAlgn val="ctr"/>
        <c:lblOffset val="100"/>
        <c:noMultiLvlLbl val="0"/>
      </c:catAx>
      <c:valAx>
        <c:axId val="1479703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1328630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[Cópia de BIOSSIMILARES CONSOLIDADO PRE PROCURADORIA.xlsx] Gráficos e Tabelas!Tabela dinâmica1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3">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629505936554008"/>
          <c:y val="0.1276051811575129"/>
          <c:w val="0.45444751343254869"/>
          <c:h val="0.66677646669524482"/>
        </c:manualLayout>
      </c:layout>
      <c:barChart>
        <c:barDir val="bar"/>
        <c:grouping val="percentStacked"/>
        <c:varyColors val="0"/>
        <c:ser>
          <c:idx val="0"/>
          <c:order val="0"/>
          <c:tx>
            <c:strRef>
              <c:f>' Gráficos e Tabelas'!$E$64:$E$65</c:f>
              <c:strCache>
                <c:ptCount val="1"/>
                <c:pt idx="0">
                  <c:v>Negativos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Tabelas'!$D$66:$D$75</c:f>
              <c:multiLvlStrCache>
                <c:ptCount val="7"/>
                <c:lvl>
                  <c:pt idx="0">
                    <c:v>Pesquisador ou membro da comunidade científica</c:v>
                  </c:pt>
                  <c:pt idx="1">
                    <c:v>Profissional de saúde</c:v>
                  </c:pt>
                  <c:pt idx="2">
                    <c:v>Cidadão ou consumidor</c:v>
                  </c:pt>
                  <c:pt idx="3">
                    <c:v>Outros</c:v>
                  </c:pt>
                  <c:pt idx="4">
                    <c:v>Setor regulado: empresa ou entidade representativa</c:v>
                  </c:pt>
                  <c:pt idx="5">
                    <c:v>Órgão ou entidade do poder público</c:v>
                  </c:pt>
                  <c:pt idx="6">
                    <c:v>Entidade de defesa do consumidor ou associação de pacientes</c:v>
                  </c:pt>
                </c:lvl>
                <c:lvl>
                  <c:pt idx="0">
                    <c:v>Pessoa Física</c:v>
                  </c:pt>
                  <c:pt idx="3">
                    <c:v>Pessoa Jurídica</c:v>
                  </c:pt>
                </c:lvl>
              </c:multiLvlStrCache>
            </c:multiLvlStrRef>
          </c:cat>
          <c:val>
            <c:numRef>
              <c:f>' Gráficos e Tabelas'!$E$66:$E$75</c:f>
              <c:numCache>
                <c:formatCode>General</c:formatCode>
                <c:ptCount val="7"/>
                <c:pt idx="6">
                  <c:v>1</c:v>
                </c:pt>
              </c:numCache>
            </c:numRef>
          </c:val>
          <c:extLst>
            <c:ext xmlns:c16="http://schemas.microsoft.com/office/drawing/2014/chart" uri="{C3380CC4-5D6E-409C-BE32-E72D297353CC}">
              <c16:uniqueId val="{00000000-07D6-49D9-8DC7-AA11F416992A}"/>
            </c:ext>
          </c:extLst>
        </c:ser>
        <c:ser>
          <c:idx val="1"/>
          <c:order val="1"/>
          <c:tx>
            <c:strRef>
              <c:f>' Gráficos e Tabelas'!$F$64:$F$65</c:f>
              <c:strCache>
                <c:ptCount val="1"/>
                <c:pt idx="0">
                  <c:v>Positivos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Tabelas'!$D$66:$D$75</c:f>
              <c:multiLvlStrCache>
                <c:ptCount val="7"/>
                <c:lvl>
                  <c:pt idx="0">
                    <c:v>Pesquisador ou membro da comunidade científica</c:v>
                  </c:pt>
                  <c:pt idx="1">
                    <c:v>Profissional de saúde</c:v>
                  </c:pt>
                  <c:pt idx="2">
                    <c:v>Cidadão ou consumidor</c:v>
                  </c:pt>
                  <c:pt idx="3">
                    <c:v>Outros</c:v>
                  </c:pt>
                  <c:pt idx="4">
                    <c:v>Setor regulado: empresa ou entidade representativa</c:v>
                  </c:pt>
                  <c:pt idx="5">
                    <c:v>Órgão ou entidade do poder público</c:v>
                  </c:pt>
                  <c:pt idx="6">
                    <c:v>Entidade de defesa do consumidor ou associação de pacientes</c:v>
                  </c:pt>
                </c:lvl>
                <c:lvl>
                  <c:pt idx="0">
                    <c:v>Pessoa Física</c:v>
                  </c:pt>
                  <c:pt idx="3">
                    <c:v>Pessoa Jurídica</c:v>
                  </c:pt>
                </c:lvl>
              </c:multiLvlStrCache>
            </c:multiLvlStrRef>
          </c:cat>
          <c:val>
            <c:numRef>
              <c:f>' Gráficos e Tabelas'!$F$66:$F$75</c:f>
              <c:numCache>
                <c:formatCode>General</c:formatCode>
                <c:ptCount val="7"/>
                <c:pt idx="0">
                  <c:v>1</c:v>
                </c:pt>
                <c:pt idx="1">
                  <c:v>2</c:v>
                </c:pt>
                <c:pt idx="2">
                  <c:v>1</c:v>
                </c:pt>
                <c:pt idx="3">
                  <c:v>3</c:v>
                </c:pt>
                <c:pt idx="4">
                  <c:v>15</c:v>
                </c:pt>
              </c:numCache>
            </c:numRef>
          </c:val>
          <c:extLst>
            <c:ext xmlns:c16="http://schemas.microsoft.com/office/drawing/2014/chart" uri="{C3380CC4-5D6E-409C-BE32-E72D297353CC}">
              <c16:uniqueId val="{00000000-8B04-4D79-9DA6-773EE37B16FD}"/>
            </c:ext>
          </c:extLst>
        </c:ser>
        <c:ser>
          <c:idx val="2"/>
          <c:order val="2"/>
          <c:tx>
            <c:strRef>
              <c:f>' Gráficos e Tabelas'!$G$64:$G$65</c:f>
              <c:strCache>
                <c:ptCount val="1"/>
                <c:pt idx="0">
                  <c:v>Positivos e negativos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Tabelas'!$D$66:$D$75</c:f>
              <c:multiLvlStrCache>
                <c:ptCount val="7"/>
                <c:lvl>
                  <c:pt idx="0">
                    <c:v>Pesquisador ou membro da comunidade científica</c:v>
                  </c:pt>
                  <c:pt idx="1">
                    <c:v>Profissional de saúde</c:v>
                  </c:pt>
                  <c:pt idx="2">
                    <c:v>Cidadão ou consumidor</c:v>
                  </c:pt>
                  <c:pt idx="3">
                    <c:v>Outros</c:v>
                  </c:pt>
                  <c:pt idx="4">
                    <c:v>Setor regulado: empresa ou entidade representativa</c:v>
                  </c:pt>
                  <c:pt idx="5">
                    <c:v>Órgão ou entidade do poder público</c:v>
                  </c:pt>
                  <c:pt idx="6">
                    <c:v>Entidade de defesa do consumidor ou associação de pacientes</c:v>
                  </c:pt>
                </c:lvl>
                <c:lvl>
                  <c:pt idx="0">
                    <c:v>Pessoa Física</c:v>
                  </c:pt>
                  <c:pt idx="3">
                    <c:v>Pessoa Jurídica</c:v>
                  </c:pt>
                </c:lvl>
              </c:multiLvlStrCache>
            </c:multiLvlStrRef>
          </c:cat>
          <c:val>
            <c:numRef>
              <c:f>' Gráficos e Tabelas'!$G$66:$G$75</c:f>
              <c:numCache>
                <c:formatCode>General</c:formatCode>
                <c:ptCount val="7"/>
                <c:pt idx="1">
                  <c:v>1</c:v>
                </c:pt>
                <c:pt idx="4">
                  <c:v>2</c:v>
                </c:pt>
                <c:pt idx="5">
                  <c:v>1</c:v>
                </c:pt>
              </c:numCache>
            </c:numRef>
          </c:val>
          <c:extLst>
            <c:ext xmlns:c16="http://schemas.microsoft.com/office/drawing/2014/chart" uri="{C3380CC4-5D6E-409C-BE32-E72D297353CC}">
              <c16:uniqueId val="{00000001-8B04-4D79-9DA6-773EE37B16FD}"/>
            </c:ext>
          </c:extLst>
        </c:ser>
        <c:dLbls>
          <c:showLegendKey val="0"/>
          <c:showVal val="0"/>
          <c:showCatName val="0"/>
          <c:showSerName val="0"/>
          <c:showPercent val="0"/>
          <c:showBubbleSize val="0"/>
        </c:dLbls>
        <c:gapWidth val="150"/>
        <c:overlap val="100"/>
        <c:axId val="1519191759"/>
        <c:axId val="1518994495"/>
      </c:barChart>
      <c:catAx>
        <c:axId val="15191917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1518994495"/>
        <c:crosses val="autoZero"/>
        <c:auto val="1"/>
        <c:lblAlgn val="ctr"/>
        <c:lblOffset val="100"/>
        <c:noMultiLvlLbl val="0"/>
      </c:catAx>
      <c:valAx>
        <c:axId val="1518994495"/>
        <c:scaling>
          <c:orientation val="minMax"/>
        </c:scaling>
        <c:delete val="1"/>
        <c:axPos val="b"/>
        <c:numFmt formatCode="0%" sourceLinked="1"/>
        <c:majorTickMark val="none"/>
        <c:minorTickMark val="none"/>
        <c:tickLblPos val="nextTo"/>
        <c:crossAx val="1519191759"/>
        <c:crosses val="autoZero"/>
        <c:crossBetween val="between"/>
      </c:valAx>
      <c:spPr>
        <a:noFill/>
        <a:ln>
          <a:noFill/>
        </a:ln>
        <a:effectLst/>
      </c:spPr>
    </c:plotArea>
    <c:legend>
      <c:legendPos val="r"/>
      <c:layout>
        <c:manualLayout>
          <c:xMode val="edge"/>
          <c:yMode val="edge"/>
          <c:x val="9.4562032274652444E-2"/>
          <c:y val="0.86004083401324949"/>
          <c:w val="0.26085934281609097"/>
          <c:h val="0.139959253345080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chart" Target="../charts/chart2.xml"/><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6.png"/><Relationship Id="rId11" Type="http://schemas.openxmlformats.org/officeDocument/2006/relationships/chart" Target="../charts/chart6.xml"/><Relationship Id="rId5" Type="http://schemas.microsoft.com/office/2007/relationships/hdphoto" Target="../media/hdphoto1.wdp"/><Relationship Id="rId10" Type="http://schemas.openxmlformats.org/officeDocument/2006/relationships/chart" Target="../charts/chart5.xml"/><Relationship Id="rId4" Type="http://schemas.openxmlformats.org/officeDocument/2006/relationships/image" Target="../media/image5.png"/><Relationship Id="rId9"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16933</xdr:colOff>
      <xdr:row>0</xdr:row>
      <xdr:rowOff>101600</xdr:rowOff>
    </xdr:from>
    <xdr:to>
      <xdr:col>10</xdr:col>
      <xdr:colOff>2049780</xdr:colOff>
      <xdr:row>1</xdr:row>
      <xdr:rowOff>67734</xdr:rowOff>
    </xdr:to>
    <xdr:sp macro="" textlink="">
      <xdr:nvSpPr>
        <xdr:cNvPr id="2" name="Retângulo 1">
          <a:extLst>
            <a:ext uri="{FF2B5EF4-FFF2-40B4-BE49-F238E27FC236}">
              <a16:creationId xmlns:a16="http://schemas.microsoft.com/office/drawing/2014/main" id="{00000000-0008-0000-0100-000002000000}"/>
            </a:ext>
          </a:extLst>
        </xdr:cNvPr>
        <xdr:cNvSpPr/>
      </xdr:nvSpPr>
      <xdr:spPr>
        <a:xfrm>
          <a:off x="85513" y="101600"/>
          <a:ext cx="18248207" cy="1482514"/>
        </a:xfrm>
        <a:prstGeom prst="rect">
          <a:avLst/>
        </a:prstGeom>
        <a:solidFill>
          <a:schemeClr val="bg1"/>
        </a:solidFill>
        <a:ln/>
        <a:effectLst>
          <a:outerShdw blurRad="63500" sx="102000" sy="102000" algn="c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rtl="0"/>
          <a:endParaRPr lang="en-GB" sz="1100"/>
        </a:p>
      </xdr:txBody>
    </xdr:sp>
    <xdr:clientData/>
  </xdr:twoCellAnchor>
  <xdr:oneCellAnchor>
    <xdr:from>
      <xdr:col>15</xdr:col>
      <xdr:colOff>213360</xdr:colOff>
      <xdr:row>2</xdr:row>
      <xdr:rowOff>0</xdr:rowOff>
    </xdr:from>
    <xdr:ext cx="184731" cy="252249"/>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1349335" y="3038475"/>
          <a:ext cx="184731" cy="25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0</xdr:row>
      <xdr:rowOff>524933</xdr:rowOff>
    </xdr:from>
    <xdr:to>
      <xdr:col>5</xdr:col>
      <xdr:colOff>3550863</xdr:colOff>
      <xdr:row>0</xdr:row>
      <xdr:rowOff>524933</xdr:rowOff>
    </xdr:to>
    <xdr:cxnSp macro="">
      <xdr:nvCxnSpPr>
        <xdr:cNvPr id="4" name="Conector reto 3">
          <a:extLst>
            <a:ext uri="{FF2B5EF4-FFF2-40B4-BE49-F238E27FC236}">
              <a16:creationId xmlns:a16="http://schemas.microsoft.com/office/drawing/2014/main" id="{00000000-0008-0000-0100-000004000000}"/>
            </a:ext>
          </a:extLst>
        </xdr:cNvPr>
        <xdr:cNvCxnSpPr/>
      </xdr:nvCxnSpPr>
      <xdr:spPr>
        <a:xfrm>
          <a:off x="66675" y="524933"/>
          <a:ext cx="6808413" cy="0"/>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40566</xdr:colOff>
      <xdr:row>0</xdr:row>
      <xdr:rowOff>133351</xdr:rowOff>
    </xdr:from>
    <xdr:to>
      <xdr:col>8</xdr:col>
      <xdr:colOff>1348740</xdr:colOff>
      <xdr:row>1</xdr:row>
      <xdr:rowOff>121921</xdr:rowOff>
    </xdr:to>
    <xdr:grpSp>
      <xdr:nvGrpSpPr>
        <xdr:cNvPr id="5" name="Agrupar 4">
          <a:extLst>
            <a:ext uri="{FF2B5EF4-FFF2-40B4-BE49-F238E27FC236}">
              <a16:creationId xmlns:a16="http://schemas.microsoft.com/office/drawing/2014/main" id="{00000000-0008-0000-0100-000005000000}"/>
            </a:ext>
          </a:extLst>
        </xdr:cNvPr>
        <xdr:cNvGrpSpPr/>
      </xdr:nvGrpSpPr>
      <xdr:grpSpPr>
        <a:xfrm>
          <a:off x="107241" y="133351"/>
          <a:ext cx="12842949" cy="1503045"/>
          <a:chOff x="4458378" y="235248"/>
          <a:chExt cx="4387407" cy="1043940"/>
        </a:xfrm>
      </xdr:grpSpPr>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4458378" y="235248"/>
            <a:ext cx="4177399"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accent1">
                    <a:lumMod val="50000"/>
                  </a:schemeClr>
                </a:solidFill>
                <a:latin typeface="Tw Cen MT" panose="020B0602020104020603" pitchFamily="34" charset="0"/>
              </a:rPr>
              <a:t>ANÁLISE DAS CONTRIBUIÇÕES</a:t>
            </a: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4481289" y="507977"/>
            <a:ext cx="4364496" cy="691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600" b="1">
                <a:solidFill>
                  <a:schemeClr val="accent1">
                    <a:lumMod val="50000"/>
                  </a:schemeClr>
                </a:solidFill>
                <a:latin typeface="Calibri" panose="020F0502020204030204" pitchFamily="34" charset="0"/>
                <a:cs typeface="Calibri" panose="020F0502020204030204" pitchFamily="34" charset="0"/>
              </a:rPr>
              <a:t>Consulta</a:t>
            </a:r>
            <a:r>
              <a:rPr lang="pt-BR" sz="1600" b="1" baseline="0">
                <a:solidFill>
                  <a:schemeClr val="accent1">
                    <a:lumMod val="50000"/>
                  </a:schemeClr>
                </a:solidFill>
                <a:latin typeface="Calibri" panose="020F0502020204030204" pitchFamily="34" charset="0"/>
                <a:cs typeface="Calibri" panose="020F0502020204030204" pitchFamily="34" charset="0"/>
              </a:rPr>
              <a:t> Pública</a:t>
            </a:r>
            <a:r>
              <a:rPr lang="pt-BR" sz="1600" b="1">
                <a:solidFill>
                  <a:schemeClr val="accent1">
                    <a:lumMod val="50000"/>
                  </a:schemeClr>
                </a:solidFill>
                <a:latin typeface="Calibri" panose="020F0502020204030204" pitchFamily="34" charset="0"/>
                <a:cs typeface="Calibri" panose="020F0502020204030204" pitchFamily="34" charset="0"/>
              </a:rPr>
              <a:t> nº 1206/2023</a:t>
            </a:r>
          </a:p>
          <a:p>
            <a:r>
              <a:rPr lang="pt-BR" sz="1600" b="1">
                <a:solidFill>
                  <a:schemeClr val="accent1">
                    <a:lumMod val="50000"/>
                  </a:schemeClr>
                </a:solidFill>
                <a:latin typeface="Calibri" panose="020F0502020204030204" pitchFamily="34" charset="0"/>
                <a:cs typeface="Calibri" panose="020F0502020204030204" pitchFamily="34" charset="0"/>
              </a:rPr>
              <a:t>Assunto:</a:t>
            </a:r>
            <a:r>
              <a:rPr lang="pt-BR" sz="1600">
                <a:solidFill>
                  <a:schemeClr val="accent1">
                    <a:lumMod val="50000"/>
                  </a:schemeClr>
                </a:solidFill>
                <a:latin typeface="Calibri" panose="020F0502020204030204" pitchFamily="34" charset="0"/>
                <a:cs typeface="Calibri" panose="020F0502020204030204" pitchFamily="34" charset="0"/>
              </a:rPr>
              <a:t> </a:t>
            </a:r>
            <a:r>
              <a:rPr lang="pt-BR" sz="1600" i="0">
                <a:solidFill>
                  <a:schemeClr val="accent1">
                    <a:lumMod val="50000"/>
                  </a:schemeClr>
                </a:solidFill>
                <a:latin typeface="Calibri" panose="020F0502020204030204" pitchFamily="34" charset="0"/>
                <a:cs typeface="Calibri" panose="020F0502020204030204" pitchFamily="34" charset="0"/>
              </a:rPr>
              <a:t> Proposta de Consulta Pública para elaborar Resolução de Diretoria Colegiada - RDC que dispõe complementarmente sobre o registro de biossimilares por meio da Via de desenvolvimento por Comparabilidade e revogar o capítulo V da Resolução de Diretoria Colegiada - RDC 55/2010</a:t>
            </a:r>
          </a:p>
        </xdr:txBody>
      </xdr:sp>
    </xdr:grpSp>
    <xdr:clientData/>
  </xdr:twoCellAnchor>
  <xdr:twoCellAnchor editAs="oneCell">
    <xdr:from>
      <xdr:col>8</xdr:col>
      <xdr:colOff>246590</xdr:colOff>
      <xdr:row>0</xdr:row>
      <xdr:rowOff>266699</xdr:rowOff>
    </xdr:from>
    <xdr:to>
      <xdr:col>9</xdr:col>
      <xdr:colOff>862541</xdr:colOff>
      <xdr:row>0</xdr:row>
      <xdr:rowOff>774615</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87130" y="266699"/>
          <a:ext cx="3292476" cy="507916"/>
        </a:xfrm>
        <a:prstGeom prst="rect">
          <a:avLst/>
        </a:prstGeom>
      </xdr:spPr>
    </xdr:pic>
    <xdr:clientData/>
  </xdr:twoCellAnchor>
  <xdr:twoCellAnchor editAs="absolute">
    <xdr:from>
      <xdr:col>1</xdr:col>
      <xdr:colOff>0</xdr:colOff>
      <xdr:row>1</xdr:row>
      <xdr:rowOff>159122</xdr:rowOff>
    </xdr:from>
    <xdr:to>
      <xdr:col>5</xdr:col>
      <xdr:colOff>2634465</xdr:colOff>
      <xdr:row>1</xdr:row>
      <xdr:rowOff>1516322</xdr:rowOff>
    </xdr:to>
    <mc:AlternateContent xmlns:mc="http://schemas.openxmlformats.org/markup-compatibility/2006" xmlns:sle15="http://schemas.microsoft.com/office/drawing/2012/slicer">
      <mc:Choice Requires="sle15">
        <xdr:graphicFrame macro="">
          <xdr:nvGraphicFramePr>
            <xdr:cNvPr id="9" name="Dispositivos">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spositivos"/>
            </a:graphicData>
          </a:graphic>
        </xdr:graphicFrame>
      </mc:Choice>
      <mc:Fallback xmlns="">
        <xdr:sp macro="" textlink="">
          <xdr:nvSpPr>
            <xdr:cNvPr id="0" name=""/>
            <xdr:cNvSpPr>
              <a:spLocks noTextEdit="1"/>
            </xdr:cNvSpPr>
          </xdr:nvSpPr>
          <xdr:spPr>
            <a:xfrm>
              <a:off x="68580" y="1675502"/>
              <a:ext cx="6932145" cy="135720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twoCellAnchor>
    <xdr:from>
      <xdr:col>8</xdr:col>
      <xdr:colOff>50800</xdr:colOff>
      <xdr:row>1</xdr:row>
      <xdr:rowOff>1752599</xdr:rowOff>
    </xdr:from>
    <xdr:to>
      <xdr:col>9</xdr:col>
      <xdr:colOff>0</xdr:colOff>
      <xdr:row>3</xdr:row>
      <xdr:rowOff>16933</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7620</xdr:colOff>
      <xdr:row>1</xdr:row>
      <xdr:rowOff>167641</xdr:rowOff>
    </xdr:from>
    <xdr:to>
      <xdr:col>10</xdr:col>
      <xdr:colOff>1590675</xdr:colOff>
      <xdr:row>1</xdr:row>
      <xdr:rowOff>1554481</xdr:rowOff>
    </xdr:to>
    <mc:AlternateContent xmlns:mc="http://schemas.openxmlformats.org/markup-compatibility/2006" xmlns:sle15="http://schemas.microsoft.com/office/drawing/2012/slicer">
      <mc:Choice Requires="sle15">
        <xdr:graphicFrame macro="">
          <xdr:nvGraphicFramePr>
            <xdr:cNvPr id="11" name="Instituiçã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Instituição"/>
            </a:graphicData>
          </a:graphic>
        </xdr:graphicFrame>
      </mc:Choice>
      <mc:Fallback xmlns="">
        <xdr:sp macro="" textlink="">
          <xdr:nvSpPr>
            <xdr:cNvPr id="0" name=""/>
            <xdr:cNvSpPr>
              <a:spLocks noTextEdit="1"/>
            </xdr:cNvSpPr>
          </xdr:nvSpPr>
          <xdr:spPr>
            <a:xfrm>
              <a:off x="7086600" y="1684021"/>
              <a:ext cx="11292840" cy="138684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1196340</xdr:colOff>
      <xdr:row>0</xdr:row>
      <xdr:rowOff>93132</xdr:rowOff>
    </xdr:from>
    <xdr:to>
      <xdr:col>10</xdr:col>
      <xdr:colOff>838200</xdr:colOff>
      <xdr:row>0</xdr:row>
      <xdr:rowOff>1508760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3870960" y="93132"/>
          <a:ext cx="11529060" cy="141562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CONSULTA PÚBLICA Nº 1206/2023</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400" b="0">
              <a:solidFill>
                <a:schemeClr val="dk1"/>
              </a:solidFill>
              <a:effectLst/>
              <a:latin typeface="Trade Gothic Next Cond" panose="020F0502020204030204" pitchFamily="34" charset="0"/>
              <a:ea typeface="+mn-ea"/>
              <a:cs typeface="+mn-cs"/>
            </a:rPr>
            <a:t>Proposta de Consulta Pública para elaborar Resolução de Diretoria Colegiada - RDC que dispõe complementarmente sobre o registro de biossimilares por meio da Via de desenvolvimento por Comparabilidade e revogar o capítulo V da Resolução de Diretoria Colegiada - RDC 55/2010</a:t>
          </a:r>
          <a:endParaRPr lang="pt-BR" sz="1400" b="0">
            <a:latin typeface="Trade Gothic Next Cond" panose="020F0502020204030204" pitchFamily="34" charset="0"/>
          </a:endParaRPr>
        </a:p>
      </xdr:txBody>
    </xdr:sp>
    <xdr:clientData/>
  </xdr:twoCellAnchor>
  <xdr:twoCellAnchor editAs="oneCell">
    <xdr:from>
      <xdr:col>0</xdr:col>
      <xdr:colOff>33867</xdr:colOff>
      <xdr:row>0</xdr:row>
      <xdr:rowOff>601136</xdr:rowOff>
    </xdr:from>
    <xdr:to>
      <xdr:col>2</xdr:col>
      <xdr:colOff>440268</xdr:colOff>
      <xdr:row>0</xdr:row>
      <xdr:rowOff>1082462</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7" y="601136"/>
          <a:ext cx="3006726" cy="481326"/>
        </a:xfrm>
        <a:prstGeom prst="rect">
          <a:avLst/>
        </a:prstGeom>
      </xdr:spPr>
    </xdr:pic>
    <xdr:clientData/>
  </xdr:twoCellAnchor>
  <xdr:twoCellAnchor>
    <xdr:from>
      <xdr:col>3</xdr:col>
      <xdr:colOff>1219197</xdr:colOff>
      <xdr:row>0</xdr:row>
      <xdr:rowOff>482601</xdr:rowOff>
    </xdr:from>
    <xdr:to>
      <xdr:col>8</xdr:col>
      <xdr:colOff>1163263</xdr:colOff>
      <xdr:row>0</xdr:row>
      <xdr:rowOff>482601</xdr:rowOff>
    </xdr:to>
    <xdr:cxnSp macro="">
      <xdr:nvCxnSpPr>
        <xdr:cNvPr id="4" name="Conector reto 3">
          <a:extLst>
            <a:ext uri="{FF2B5EF4-FFF2-40B4-BE49-F238E27FC236}">
              <a16:creationId xmlns:a16="http://schemas.microsoft.com/office/drawing/2014/main" id="{00000000-0008-0000-0200-000004000000}"/>
            </a:ext>
          </a:extLst>
        </xdr:cNvPr>
        <xdr:cNvCxnSpPr/>
      </xdr:nvCxnSpPr>
      <xdr:spPr>
        <a:xfrm>
          <a:off x="5467347" y="482601"/>
          <a:ext cx="7116391"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42334</xdr:colOff>
      <xdr:row>11</xdr:row>
      <xdr:rowOff>169333</xdr:rowOff>
    </xdr:from>
    <xdr:to>
      <xdr:col>22</xdr:col>
      <xdr:colOff>296334</xdr:colOff>
      <xdr:row>12</xdr:row>
      <xdr:rowOff>158749</xdr:rowOff>
    </xdr:to>
    <xdr:sp macro="" textlink="">
      <xdr:nvSpPr>
        <xdr:cNvPr id="2" name="Elipse 1">
          <a:extLst>
            <a:ext uri="{FF2B5EF4-FFF2-40B4-BE49-F238E27FC236}">
              <a16:creationId xmlns:a16="http://schemas.microsoft.com/office/drawing/2014/main" id="{00000000-0008-0000-0400-000002000000}"/>
            </a:ext>
          </a:extLst>
        </xdr:cNvPr>
        <xdr:cNvSpPr/>
      </xdr:nvSpPr>
      <xdr:spPr>
        <a:xfrm>
          <a:off x="11784754" y="2782993"/>
          <a:ext cx="863600" cy="294216"/>
        </a:xfrm>
        <a:prstGeom prst="ellipse">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17</xdr:col>
      <xdr:colOff>52917</xdr:colOff>
      <xdr:row>4</xdr:row>
      <xdr:rowOff>148167</xdr:rowOff>
    </xdr:from>
    <xdr:to>
      <xdr:col>23</xdr:col>
      <xdr:colOff>444500</xdr:colOff>
      <xdr:row>11</xdr:row>
      <xdr:rowOff>137583</xdr:rowOff>
    </xdr:to>
    <xdr:sp macro="" textlink="">
      <xdr:nvSpPr>
        <xdr:cNvPr id="3" name="CaixaDeTexto 1">
          <a:extLst>
            <a:ext uri="{FF2B5EF4-FFF2-40B4-BE49-F238E27FC236}">
              <a16:creationId xmlns:a16="http://schemas.microsoft.com/office/drawing/2014/main" id="{00000000-0008-0000-0400-000003000000}"/>
            </a:ext>
          </a:extLst>
        </xdr:cNvPr>
        <xdr:cNvSpPr txBox="1"/>
      </xdr:nvSpPr>
      <xdr:spPr>
        <a:xfrm>
          <a:off x="9334077" y="628227"/>
          <a:ext cx="4094903" cy="2123016"/>
        </a:xfrm>
        <a:prstGeom prst="rect">
          <a:avLst/>
        </a:prstGeom>
        <a:solidFill>
          <a:schemeClr val="tx2">
            <a:lumMod val="20000"/>
            <a:lumOff val="80000"/>
          </a:schemeClr>
        </a:solidFill>
        <a:ln>
          <a:solidFill>
            <a:schemeClr val="bg1">
              <a:lumMod val="65000"/>
            </a:schemeClr>
          </a:solidFill>
          <a:prstDash val="sysDot"/>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pt-BR" sz="1100"/>
        </a:p>
      </xdr:txBody>
    </xdr:sp>
    <xdr:clientData/>
  </xdr:twoCellAnchor>
  <xdr:twoCellAnchor>
    <xdr:from>
      <xdr:col>11</xdr:col>
      <xdr:colOff>497417</xdr:colOff>
      <xdr:row>4</xdr:row>
      <xdr:rowOff>158750</xdr:rowOff>
    </xdr:from>
    <xdr:to>
      <xdr:col>17</xdr:col>
      <xdr:colOff>42333</xdr:colOff>
      <xdr:row>11</xdr:row>
      <xdr:rowOff>137583</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6075257" y="638810"/>
          <a:ext cx="3248236" cy="2112433"/>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283632</xdr:colOff>
      <xdr:row>24</xdr:row>
      <xdr:rowOff>285749</xdr:rowOff>
    </xdr:from>
    <xdr:to>
      <xdr:col>14</xdr:col>
      <xdr:colOff>262465</xdr:colOff>
      <xdr:row>32</xdr:row>
      <xdr:rowOff>95250</xdr:rowOff>
    </xdr:to>
    <xdr:sp macro="" textlink="">
      <xdr:nvSpPr>
        <xdr:cNvPr id="5" name="CaixaDeTexto 4">
          <a:extLst>
            <a:ext uri="{FF2B5EF4-FFF2-40B4-BE49-F238E27FC236}">
              <a16:creationId xmlns:a16="http://schemas.microsoft.com/office/drawing/2014/main" id="{00000000-0008-0000-0400-000005000000}"/>
            </a:ext>
          </a:extLst>
        </xdr:cNvPr>
        <xdr:cNvSpPr txBox="1"/>
      </xdr:nvSpPr>
      <xdr:spPr>
        <a:xfrm>
          <a:off x="5861472" y="6861809"/>
          <a:ext cx="1853353"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311149</xdr:colOff>
      <xdr:row>24</xdr:row>
      <xdr:rowOff>281516</xdr:rowOff>
    </xdr:from>
    <xdr:to>
      <xdr:col>11</xdr:col>
      <xdr:colOff>289982</xdr:colOff>
      <xdr:row>32</xdr:row>
      <xdr:rowOff>91017</xdr:rowOff>
    </xdr:to>
    <xdr:sp macro="" textlink="">
      <xdr:nvSpPr>
        <xdr:cNvPr id="6" name="CaixaDeTexto 5">
          <a:extLst>
            <a:ext uri="{FF2B5EF4-FFF2-40B4-BE49-F238E27FC236}">
              <a16:creationId xmlns:a16="http://schemas.microsoft.com/office/drawing/2014/main" id="{00000000-0008-0000-0400-000006000000}"/>
            </a:ext>
          </a:extLst>
        </xdr:cNvPr>
        <xdr:cNvSpPr txBox="1"/>
      </xdr:nvSpPr>
      <xdr:spPr>
        <a:xfrm>
          <a:off x="4014469" y="6857576"/>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328083</xdr:colOff>
      <xdr:row>24</xdr:row>
      <xdr:rowOff>287865</xdr:rowOff>
    </xdr:from>
    <xdr:to>
      <xdr:col>8</xdr:col>
      <xdr:colOff>306916</xdr:colOff>
      <xdr:row>32</xdr:row>
      <xdr:rowOff>97366</xdr:rowOff>
    </xdr:to>
    <xdr:sp macro="" textlink="">
      <xdr:nvSpPr>
        <xdr:cNvPr id="7" name="CaixaDeTexto 6">
          <a:extLst>
            <a:ext uri="{FF2B5EF4-FFF2-40B4-BE49-F238E27FC236}">
              <a16:creationId xmlns:a16="http://schemas.microsoft.com/office/drawing/2014/main" id="{00000000-0008-0000-0400-000007000000}"/>
            </a:ext>
          </a:extLst>
        </xdr:cNvPr>
        <xdr:cNvSpPr txBox="1"/>
      </xdr:nvSpPr>
      <xdr:spPr>
        <a:xfrm>
          <a:off x="2179743" y="6863925"/>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283634</xdr:colOff>
      <xdr:row>14</xdr:row>
      <xdr:rowOff>220434</xdr:rowOff>
    </xdr:from>
    <xdr:to>
      <xdr:col>14</xdr:col>
      <xdr:colOff>262467</xdr:colOff>
      <xdr:row>22</xdr:row>
      <xdr:rowOff>29935</xdr:rowOff>
    </xdr:to>
    <xdr:sp macro="" textlink="">
      <xdr:nvSpPr>
        <xdr:cNvPr id="8" name="CaixaDeTexto 7">
          <a:extLst>
            <a:ext uri="{FF2B5EF4-FFF2-40B4-BE49-F238E27FC236}">
              <a16:creationId xmlns:a16="http://schemas.microsoft.com/office/drawing/2014/main" id="{00000000-0008-0000-0400-000008000000}"/>
            </a:ext>
          </a:extLst>
        </xdr:cNvPr>
        <xdr:cNvSpPr txBox="1"/>
      </xdr:nvSpPr>
      <xdr:spPr>
        <a:xfrm>
          <a:off x="5857120" y="4716234"/>
          <a:ext cx="1851176"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311151</xdr:colOff>
      <xdr:row>14</xdr:row>
      <xdr:rowOff>215898</xdr:rowOff>
    </xdr:from>
    <xdr:to>
      <xdr:col>11</xdr:col>
      <xdr:colOff>289984</xdr:colOff>
      <xdr:row>22</xdr:row>
      <xdr:rowOff>25399</xdr:rowOff>
    </xdr:to>
    <xdr:sp macro="" textlink="">
      <xdr:nvSpPr>
        <xdr:cNvPr id="9" name="CaixaDeTexto 8">
          <a:extLst>
            <a:ext uri="{FF2B5EF4-FFF2-40B4-BE49-F238E27FC236}">
              <a16:creationId xmlns:a16="http://schemas.microsoft.com/office/drawing/2014/main" id="{00000000-0008-0000-0400-000009000000}"/>
            </a:ext>
          </a:extLst>
        </xdr:cNvPr>
        <xdr:cNvSpPr txBox="1"/>
      </xdr:nvSpPr>
      <xdr:spPr>
        <a:xfrm>
          <a:off x="4014471" y="3743958"/>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328085</xdr:colOff>
      <xdr:row>14</xdr:row>
      <xdr:rowOff>211664</xdr:rowOff>
    </xdr:from>
    <xdr:to>
      <xdr:col>8</xdr:col>
      <xdr:colOff>306918</xdr:colOff>
      <xdr:row>22</xdr:row>
      <xdr:rowOff>21165</xdr:rowOff>
    </xdr:to>
    <xdr:sp macro="" textlink="">
      <xdr:nvSpPr>
        <xdr:cNvPr id="10" name="CaixaDeTexto 9">
          <a:extLst>
            <a:ext uri="{FF2B5EF4-FFF2-40B4-BE49-F238E27FC236}">
              <a16:creationId xmlns:a16="http://schemas.microsoft.com/office/drawing/2014/main" id="{00000000-0008-0000-0400-00000A000000}"/>
            </a:ext>
          </a:extLst>
        </xdr:cNvPr>
        <xdr:cNvSpPr txBox="1"/>
      </xdr:nvSpPr>
      <xdr:spPr>
        <a:xfrm>
          <a:off x="2179745" y="3739724"/>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editAs="oneCell">
    <xdr:from>
      <xdr:col>6</xdr:col>
      <xdr:colOff>85726</xdr:colOff>
      <xdr:row>4</xdr:row>
      <xdr:rowOff>203052</xdr:rowOff>
    </xdr:from>
    <xdr:to>
      <xdr:col>7</xdr:col>
      <xdr:colOff>88446</xdr:colOff>
      <xdr:row>6</xdr:row>
      <xdr:rowOff>201083</xdr:rowOff>
    </xdr:to>
    <xdr:pic>
      <xdr:nvPicPr>
        <xdr:cNvPr id="11" name="Imagem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2569846" y="683112"/>
          <a:ext cx="612320" cy="607631"/>
        </a:xfrm>
        <a:prstGeom prst="rect">
          <a:avLst/>
        </a:prstGeom>
      </xdr:spPr>
    </xdr:pic>
    <xdr:clientData/>
  </xdr:twoCellAnchor>
  <xdr:twoCellAnchor editAs="oneCell">
    <xdr:from>
      <xdr:col>9</xdr:col>
      <xdr:colOff>0</xdr:colOff>
      <xdr:row>4</xdr:row>
      <xdr:rowOff>148167</xdr:rowOff>
    </xdr:from>
    <xdr:to>
      <xdr:col>10</xdr:col>
      <xdr:colOff>99665</xdr:colOff>
      <xdr:row>6</xdr:row>
      <xdr:rowOff>127001</xdr:rowOff>
    </xdr:to>
    <xdr:pic>
      <xdr:nvPicPr>
        <xdr:cNvPr id="12" name="Imagem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4312920" y="628227"/>
          <a:ext cx="732125" cy="588434"/>
        </a:xfrm>
        <a:prstGeom prst="rect">
          <a:avLst/>
        </a:prstGeom>
      </xdr:spPr>
    </xdr:pic>
    <xdr:clientData/>
  </xdr:twoCellAnchor>
  <xdr:twoCellAnchor>
    <xdr:from>
      <xdr:col>2</xdr:col>
      <xdr:colOff>379942</xdr:colOff>
      <xdr:row>4</xdr:row>
      <xdr:rowOff>232833</xdr:rowOff>
    </xdr:from>
    <xdr:to>
      <xdr:col>4</xdr:col>
      <xdr:colOff>285750</xdr:colOff>
      <xdr:row>6</xdr:row>
      <xdr:rowOff>243416</xdr:rowOff>
    </xdr:to>
    <xdr:grpSp>
      <xdr:nvGrpSpPr>
        <xdr:cNvPr id="13" name="Grupo 13">
          <a:extLst>
            <a:ext uri="{FF2B5EF4-FFF2-40B4-BE49-F238E27FC236}">
              <a16:creationId xmlns:a16="http://schemas.microsoft.com/office/drawing/2014/main" id="{00000000-0008-0000-0400-00000D000000}"/>
            </a:ext>
          </a:extLst>
        </xdr:cNvPr>
        <xdr:cNvGrpSpPr/>
      </xdr:nvGrpSpPr>
      <xdr:grpSpPr>
        <a:xfrm>
          <a:off x="1561042" y="1556808"/>
          <a:ext cx="1648883" cy="620183"/>
          <a:chOff x="3419475" y="3057525"/>
          <a:chExt cx="1019172" cy="552449"/>
        </a:xfrm>
      </xdr:grpSpPr>
      <xdr:pic>
        <xdr:nvPicPr>
          <xdr:cNvPr id="14" name="Imagem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3419475" y="3114675"/>
            <a:ext cx="557645" cy="466725"/>
          </a:xfrm>
          <a:prstGeom prst="rect">
            <a:avLst/>
          </a:prstGeom>
        </xdr:spPr>
      </xdr:pic>
      <xdr:pic>
        <xdr:nvPicPr>
          <xdr:cNvPr id="15" name="Imagem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3886198" y="3057525"/>
            <a:ext cx="552449" cy="552449"/>
          </a:xfrm>
          <a:prstGeom prst="rect">
            <a:avLst/>
          </a:prstGeom>
        </xdr:spPr>
      </xdr:pic>
    </xdr:grpSp>
    <xdr:clientData/>
  </xdr:twoCellAnchor>
  <xdr:twoCellAnchor>
    <xdr:from>
      <xdr:col>11</xdr:col>
      <xdr:colOff>105833</xdr:colOff>
      <xdr:row>4</xdr:row>
      <xdr:rowOff>95551</xdr:rowOff>
    </xdr:from>
    <xdr:to>
      <xdr:col>23</xdr:col>
      <xdr:colOff>582081</xdr:colOff>
      <xdr:row>13</xdr:row>
      <xdr:rowOff>182336</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391583</xdr:colOff>
      <xdr:row>14</xdr:row>
      <xdr:rowOff>0</xdr:rowOff>
    </xdr:from>
    <xdr:to>
      <xdr:col>15</xdr:col>
      <xdr:colOff>232834</xdr:colOff>
      <xdr:row>24</xdr:row>
      <xdr:rowOff>10582</xdr:rowOff>
    </xdr:to>
    <xdr:sp macro="" textlink="">
      <xdr:nvSpPr>
        <xdr:cNvPr id="17" name="CaixaDeTexto 16">
          <a:extLst>
            <a:ext uri="{FF2B5EF4-FFF2-40B4-BE49-F238E27FC236}">
              <a16:creationId xmlns:a16="http://schemas.microsoft.com/office/drawing/2014/main" id="{00000000-0008-0000-0400-000011000000}"/>
            </a:ext>
          </a:extLst>
        </xdr:cNvPr>
        <xdr:cNvSpPr txBox="1"/>
      </xdr:nvSpPr>
      <xdr:spPr>
        <a:xfrm>
          <a:off x="7843943" y="3528060"/>
          <a:ext cx="450851" cy="3058582"/>
        </a:xfrm>
        <a:prstGeom prst="rect">
          <a:avLst/>
        </a:prstGeom>
        <a:solidFill>
          <a:schemeClr val="accent6">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Opinião por segmento</a:t>
          </a:r>
        </a:p>
      </xdr:txBody>
    </xdr:sp>
    <xdr:clientData/>
  </xdr:twoCellAnchor>
  <xdr:twoCellAnchor editAs="oneCell">
    <xdr:from>
      <xdr:col>2</xdr:col>
      <xdr:colOff>571501</xdr:colOff>
      <xdr:row>14</xdr:row>
      <xdr:rowOff>253998</xdr:rowOff>
    </xdr:from>
    <xdr:to>
      <xdr:col>3</xdr:col>
      <xdr:colOff>726015</xdr:colOff>
      <xdr:row>17</xdr:row>
      <xdr:rowOff>105829</xdr:rowOff>
    </xdr:to>
    <xdr:pic>
      <xdr:nvPicPr>
        <xdr:cNvPr id="18" name="Imagem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artisticPhotocopy/>
                  </a14:imgEffect>
                </a14:imgLayer>
              </a14:imgProps>
            </a:ext>
            <a:ext uri="{28A0092B-C50C-407E-A947-70E740481C1C}">
              <a14:useLocalDpi xmlns:a14="http://schemas.microsoft.com/office/drawing/2010/main" val="0"/>
            </a:ext>
          </a:extLst>
        </a:blip>
        <a:stretch>
          <a:fillRect/>
        </a:stretch>
      </xdr:blipFill>
      <xdr:spPr>
        <a:xfrm>
          <a:off x="571501" y="3782058"/>
          <a:ext cx="786974" cy="766231"/>
        </a:xfrm>
        <a:prstGeom prst="rect">
          <a:avLst/>
        </a:prstGeom>
      </xdr:spPr>
    </xdr:pic>
    <xdr:clientData/>
  </xdr:twoCellAnchor>
  <xdr:twoCellAnchor>
    <xdr:from>
      <xdr:col>14</xdr:col>
      <xdr:colOff>391584</xdr:colOff>
      <xdr:row>24</xdr:row>
      <xdr:rowOff>10583</xdr:rowOff>
    </xdr:from>
    <xdr:to>
      <xdr:col>15</xdr:col>
      <xdr:colOff>232835</xdr:colOff>
      <xdr:row>33</xdr:row>
      <xdr:rowOff>370417</xdr:rowOff>
    </xdr:to>
    <xdr:sp macro="" textlink="">
      <xdr:nvSpPr>
        <xdr:cNvPr id="19" name="CaixaDeTexto 18">
          <a:extLst>
            <a:ext uri="{FF2B5EF4-FFF2-40B4-BE49-F238E27FC236}">
              <a16:creationId xmlns:a16="http://schemas.microsoft.com/office/drawing/2014/main" id="{00000000-0008-0000-0400-000013000000}"/>
            </a:ext>
          </a:extLst>
        </xdr:cNvPr>
        <xdr:cNvSpPr txBox="1"/>
      </xdr:nvSpPr>
      <xdr:spPr>
        <a:xfrm>
          <a:off x="7843944" y="6586643"/>
          <a:ext cx="450851" cy="3034454"/>
        </a:xfrm>
        <a:prstGeom prst="rect">
          <a:avLst/>
        </a:prstGeom>
        <a:solidFill>
          <a:schemeClr val="accent5">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Impacto por segmento</a:t>
          </a:r>
        </a:p>
      </xdr:txBody>
    </xdr:sp>
    <xdr:clientData/>
  </xdr:twoCellAnchor>
  <xdr:twoCellAnchor>
    <xdr:from>
      <xdr:col>2</xdr:col>
      <xdr:colOff>328083</xdr:colOff>
      <xdr:row>25</xdr:row>
      <xdr:rowOff>105833</xdr:rowOff>
    </xdr:from>
    <xdr:to>
      <xdr:col>4</xdr:col>
      <xdr:colOff>275166</xdr:colOff>
      <xdr:row>27</xdr:row>
      <xdr:rowOff>201084</xdr:rowOff>
    </xdr:to>
    <xdr:grpSp>
      <xdr:nvGrpSpPr>
        <xdr:cNvPr id="20" name="Grupo 21">
          <a:extLst>
            <a:ext uri="{FF2B5EF4-FFF2-40B4-BE49-F238E27FC236}">
              <a16:creationId xmlns:a16="http://schemas.microsoft.com/office/drawing/2014/main" id="{00000000-0008-0000-0400-000014000000}"/>
            </a:ext>
          </a:extLst>
        </xdr:cNvPr>
        <xdr:cNvGrpSpPr/>
      </xdr:nvGrpSpPr>
      <xdr:grpSpPr>
        <a:xfrm>
          <a:off x="1509183" y="7830608"/>
          <a:ext cx="1690158" cy="704851"/>
          <a:chOff x="391584" y="6445248"/>
          <a:chExt cx="1047750" cy="560922"/>
        </a:xfrm>
      </xdr:grpSpPr>
      <xdr:pic>
        <xdr:nvPicPr>
          <xdr:cNvPr id="21" name="Imagem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91584" y="6455834"/>
            <a:ext cx="550336" cy="550336"/>
          </a:xfrm>
          <a:prstGeom prst="rect">
            <a:avLst/>
          </a:prstGeom>
        </xdr:spPr>
      </xdr:pic>
      <xdr:pic>
        <xdr:nvPicPr>
          <xdr:cNvPr id="22" name="Imagem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78417" y="6445248"/>
            <a:ext cx="560917" cy="560917"/>
          </a:xfrm>
          <a:prstGeom prst="rect">
            <a:avLst/>
          </a:prstGeom>
        </xdr:spPr>
      </xdr:pic>
    </xdr:grpSp>
    <xdr:clientData/>
  </xdr:twoCellAnchor>
  <xdr:twoCellAnchor>
    <xdr:from>
      <xdr:col>5</xdr:col>
      <xdr:colOff>190497</xdr:colOff>
      <xdr:row>15</xdr:row>
      <xdr:rowOff>42030</xdr:rowOff>
    </xdr:from>
    <xdr:to>
      <xdr:col>14</xdr:col>
      <xdr:colOff>412747</xdr:colOff>
      <xdr:row>24</xdr:row>
      <xdr:rowOff>22980</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186267</xdr:colOff>
      <xdr:row>13</xdr:row>
      <xdr:rowOff>110067</xdr:rowOff>
    </xdr:from>
    <xdr:to>
      <xdr:col>26</xdr:col>
      <xdr:colOff>520700</xdr:colOff>
      <xdr:row>23</xdr:row>
      <xdr:rowOff>277283</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222250</xdr:colOff>
      <xdr:row>25</xdr:row>
      <xdr:rowOff>127000</xdr:rowOff>
    </xdr:from>
    <xdr:to>
      <xdr:col>14</xdr:col>
      <xdr:colOff>412750</xdr:colOff>
      <xdr:row>34</xdr:row>
      <xdr:rowOff>107950</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211667</xdr:colOff>
      <xdr:row>23</xdr:row>
      <xdr:rowOff>298753</xdr:rowOff>
    </xdr:from>
    <xdr:to>
      <xdr:col>26</xdr:col>
      <xdr:colOff>603250</xdr:colOff>
      <xdr:row>34</xdr:row>
      <xdr:rowOff>140002</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0</xdr:row>
      <xdr:rowOff>161925</xdr:rowOff>
    </xdr:from>
    <xdr:to>
      <xdr:col>27</xdr:col>
      <xdr:colOff>0</xdr:colOff>
      <xdr:row>2</xdr:row>
      <xdr:rowOff>114301</xdr:rowOff>
    </xdr:to>
    <xdr:sp macro="" textlink="">
      <xdr:nvSpPr>
        <xdr:cNvPr id="53" name="CaixaDeTexto 52">
          <a:extLst>
            <a:ext uri="{FF2B5EF4-FFF2-40B4-BE49-F238E27FC236}">
              <a16:creationId xmlns:a16="http://schemas.microsoft.com/office/drawing/2014/main" id="{00000000-0008-0000-0400-000035000000}"/>
            </a:ext>
          </a:extLst>
        </xdr:cNvPr>
        <xdr:cNvSpPr txBox="1"/>
      </xdr:nvSpPr>
      <xdr:spPr>
        <a:xfrm>
          <a:off x="1257300" y="161925"/>
          <a:ext cx="16097250" cy="904876"/>
        </a:xfrm>
        <a:prstGeom prst="rect">
          <a:avLst/>
        </a:prstGeom>
        <a:solidFill>
          <a:schemeClr val="bg1"/>
        </a:solidFill>
        <a:ln w="19050">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pt-BR" sz="2400" b="1">
              <a:solidFill>
                <a:schemeClr val="accent6">
                  <a:lumMod val="50000"/>
                </a:schemeClr>
              </a:solidFill>
              <a:latin typeface="+mn-lt"/>
              <a:ea typeface="Segoe UI Emoji" panose="020B0502040204020203" pitchFamily="34" charset="0"/>
              <a:cs typeface="Segoe UI Light" panose="020B0502040204020203" pitchFamily="34" charset="0"/>
            </a:rPr>
            <a:t>PAINEL</a:t>
          </a:r>
          <a:r>
            <a:rPr lang="pt-BR" sz="2400" b="1" baseline="0">
              <a:solidFill>
                <a:schemeClr val="accent6">
                  <a:lumMod val="50000"/>
                </a:schemeClr>
              </a:solidFill>
              <a:latin typeface="+mn-lt"/>
              <a:ea typeface="Segoe UI Emoji" panose="020B0502040204020203" pitchFamily="34" charset="0"/>
              <a:cs typeface="Segoe UI Light" panose="020B0502040204020203" pitchFamily="34" charset="0"/>
            </a:rPr>
            <a:t> SOBRE PERFIS, OPINIÕES E PERCEPÇÕES DE IMPACTOS</a:t>
          </a:r>
          <a:endParaRPr lang="pt-BR" sz="2400" b="1">
            <a:solidFill>
              <a:schemeClr val="accent6">
                <a:lumMod val="50000"/>
              </a:schemeClr>
            </a:solidFill>
            <a:latin typeface="+mn-lt"/>
            <a:ea typeface="Segoe UI Emoji" panose="020B0502040204020203" pitchFamily="34" charset="0"/>
            <a:cs typeface="Segoe UI Light"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7620</xdr:rowOff>
    </xdr:from>
    <xdr:to>
      <xdr:col>20</xdr:col>
      <xdr:colOff>30480</xdr:colOff>
      <xdr:row>7</xdr:row>
      <xdr:rowOff>7620</xdr:rowOff>
    </xdr:to>
    <xdr:sp macro="" textlink="">
      <xdr:nvSpPr>
        <xdr:cNvPr id="9" name="CaixaDeTexto 8">
          <a:extLst>
            <a:ext uri="{FF2B5EF4-FFF2-40B4-BE49-F238E27FC236}">
              <a16:creationId xmlns:a16="http://schemas.microsoft.com/office/drawing/2014/main" id="{00000000-0008-0000-0500-000009000000}"/>
            </a:ext>
          </a:extLst>
        </xdr:cNvPr>
        <xdr:cNvSpPr txBox="1"/>
      </xdr:nvSpPr>
      <xdr:spPr>
        <a:xfrm>
          <a:off x="198120" y="182880"/>
          <a:ext cx="12755880" cy="1051560"/>
        </a:xfrm>
        <a:prstGeom prst="rect">
          <a:avLst/>
        </a:prstGeom>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endParaRPr lang="pt-BR" sz="1100"/>
        </a:p>
      </xdr:txBody>
    </xdr:sp>
    <xdr:clientData/>
  </xdr:twoCellAnchor>
  <xdr:twoCellAnchor>
    <xdr:from>
      <xdr:col>1</xdr:col>
      <xdr:colOff>38100</xdr:colOff>
      <xdr:row>2</xdr:row>
      <xdr:rowOff>70485</xdr:rowOff>
    </xdr:from>
    <xdr:to>
      <xdr:col>20</xdr:col>
      <xdr:colOff>22860</xdr:colOff>
      <xdr:row>6</xdr:row>
      <xdr:rowOff>30481</xdr:rowOff>
    </xdr:to>
    <xdr:sp macro="" textlink="">
      <xdr:nvSpPr>
        <xdr:cNvPr id="7" name="Caixa de texto 84">
          <a:extLst>
            <a:ext uri="{FF2B5EF4-FFF2-40B4-BE49-F238E27FC236}">
              <a16:creationId xmlns:a16="http://schemas.microsoft.com/office/drawing/2014/main" id="{00000000-0008-0000-0500-000007000000}"/>
            </a:ext>
          </a:extLst>
        </xdr:cNvPr>
        <xdr:cNvSpPr txBox="1"/>
      </xdr:nvSpPr>
      <xdr:spPr>
        <a:xfrm>
          <a:off x="236220" y="421005"/>
          <a:ext cx="13616940" cy="661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en-US" sz="3000">
              <a:solidFill>
                <a:schemeClr val="bg1"/>
              </a:solidFill>
              <a:latin typeface="Tw Cen MT Condensed Extra Bold" panose="020B0803020202020204" pitchFamily="34" charset="0"/>
            </a:rPr>
            <a:t>Gráficos </a:t>
          </a:r>
          <a:r>
            <a:rPr lang="en-US" sz="3000" baseline="0">
              <a:solidFill>
                <a:schemeClr val="bg1"/>
              </a:solidFill>
              <a:latin typeface="Tw Cen MT Condensed Extra Bold" panose="020B0803020202020204" pitchFamily="34" charset="0"/>
            </a:rPr>
            <a:t>relacionados à Consulta Pública</a:t>
          </a:r>
          <a:endParaRPr lang="en-US" sz="3000">
            <a:solidFill>
              <a:schemeClr val="bg1"/>
            </a:solidFill>
            <a:latin typeface="Tw Cen MT Condensed Extra Bold" panose="020B0803020202020204" pitchFamily="34" charset="0"/>
          </a:endParaRPr>
        </a:p>
      </xdr:txBody>
    </xdr:sp>
    <xdr:clientData/>
  </xdr:twoCellAnchor>
  <xdr:twoCellAnchor editAs="oneCell">
    <xdr:from>
      <xdr:col>6</xdr:col>
      <xdr:colOff>274320</xdr:colOff>
      <xdr:row>12</xdr:row>
      <xdr:rowOff>160020</xdr:rowOff>
    </xdr:from>
    <xdr:to>
      <xdr:col>9</xdr:col>
      <xdr:colOff>1055370</xdr:colOff>
      <xdr:row>27</xdr:row>
      <xdr:rowOff>22860</xdr:rowOff>
    </xdr:to>
    <mc:AlternateContent xmlns:mc="http://schemas.openxmlformats.org/markup-compatibility/2006" xmlns:a14="http://schemas.microsoft.com/office/drawing/2010/main">
      <mc:Choice Requires="a14">
        <xdr:graphicFrame macro="">
          <xdr:nvGraphicFramePr>
            <xdr:cNvPr id="14" name="Qual desses segmentos você se identifica?">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a:graphicData>
          </a:graphic>
        </xdr:graphicFrame>
      </mc:Choice>
      <mc:Fallback xmlns="">
        <xdr:sp macro="" textlink="">
          <xdr:nvSpPr>
            <xdr:cNvPr id="0" name=""/>
            <xdr:cNvSpPr>
              <a:spLocks noTextEdit="1"/>
            </xdr:cNvSpPr>
          </xdr:nvSpPr>
          <xdr:spPr>
            <a:xfrm>
              <a:off x="3139440" y="2590800"/>
              <a:ext cx="3139440" cy="185166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10</xdr:col>
      <xdr:colOff>243840</xdr:colOff>
      <xdr:row>36</xdr:row>
      <xdr:rowOff>30480</xdr:rowOff>
    </xdr:from>
    <xdr:to>
      <xdr:col>18</xdr:col>
      <xdr:colOff>655320</xdr:colOff>
      <xdr:row>54</xdr:row>
      <xdr:rowOff>45720</xdr:rowOff>
    </xdr:to>
    <xdr:graphicFrame macro="">
      <xdr:nvGraphicFramePr>
        <xdr:cNvPr id="13" name="Gráfico 15">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251460</xdr:colOff>
      <xdr:row>37</xdr:row>
      <xdr:rowOff>152400</xdr:rowOff>
    </xdr:from>
    <xdr:to>
      <xdr:col>10</xdr:col>
      <xdr:colOff>95250</xdr:colOff>
      <xdr:row>50</xdr:row>
      <xdr:rowOff>45720</xdr:rowOff>
    </xdr:to>
    <mc:AlternateContent xmlns:mc="http://schemas.openxmlformats.org/markup-compatibility/2006" xmlns:a14="http://schemas.microsoft.com/office/drawing/2010/main">
      <mc:Choice Requires="a14">
        <xdr:graphicFrame macro="">
          <xdr:nvGraphicFramePr>
            <xdr:cNvPr id="17" name="Qual desses segmentos você se identifica? 1">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1"/>
            </a:graphicData>
          </a:graphic>
        </xdr:graphicFrame>
      </mc:Choice>
      <mc:Fallback xmlns="">
        <xdr:sp macro="" textlink="">
          <xdr:nvSpPr>
            <xdr:cNvPr id="0" name=""/>
            <xdr:cNvSpPr>
              <a:spLocks noTextEdit="1"/>
            </xdr:cNvSpPr>
          </xdr:nvSpPr>
          <xdr:spPr>
            <a:xfrm>
              <a:off x="4046220" y="7063741"/>
              <a:ext cx="2506980" cy="176021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3</xdr:col>
      <xdr:colOff>434340</xdr:colOff>
      <xdr:row>10</xdr:row>
      <xdr:rowOff>114300</xdr:rowOff>
    </xdr:from>
    <xdr:to>
      <xdr:col>8</xdr:col>
      <xdr:colOff>1303020</xdr:colOff>
      <xdr:row>12</xdr:row>
      <xdr:rowOff>38100</xdr:rowOff>
    </xdr:to>
    <xdr:sp macro="" textlink="">
      <xdr:nvSpPr>
        <xdr:cNvPr id="18" name="CaixaDeTexto 17">
          <a:extLst>
            <a:ext uri="{FF2B5EF4-FFF2-40B4-BE49-F238E27FC236}">
              <a16:creationId xmlns:a16="http://schemas.microsoft.com/office/drawing/2014/main" id="{00000000-0008-0000-0500-000012000000}"/>
            </a:ext>
          </a:extLst>
        </xdr:cNvPr>
        <xdr:cNvSpPr txBox="1"/>
      </xdr:nvSpPr>
      <xdr:spPr>
        <a:xfrm>
          <a:off x="1135380" y="2194560"/>
          <a:ext cx="51892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solidFill>
                <a:schemeClr val="accent6">
                  <a:lumMod val="75000"/>
                </a:schemeClr>
              </a:solidFill>
              <a:latin typeface="Century Gothic" panose="020B0502020202020204" pitchFamily="34" charset="0"/>
            </a:rPr>
            <a:t>Utilize estes painéis para mudar os dados a serem apresentados no gráfico:</a:t>
          </a:r>
        </a:p>
      </xdr:txBody>
    </xdr:sp>
    <xdr:clientData/>
  </xdr:twoCellAnchor>
  <xdr:twoCellAnchor>
    <xdr:from>
      <xdr:col>10</xdr:col>
      <xdr:colOff>297180</xdr:colOff>
      <xdr:row>9</xdr:row>
      <xdr:rowOff>99060</xdr:rowOff>
    </xdr:from>
    <xdr:to>
      <xdr:col>18</xdr:col>
      <xdr:colOff>647700</xdr:colOff>
      <xdr:row>28</xdr:row>
      <xdr:rowOff>144780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247650</xdr:colOff>
      <xdr:row>62</xdr:row>
      <xdr:rowOff>148590</xdr:rowOff>
    </xdr:from>
    <xdr:to>
      <xdr:col>18</xdr:col>
      <xdr:colOff>619125</xdr:colOff>
      <xdr:row>79</xdr:row>
      <xdr:rowOff>114300</xdr:rowOff>
    </xdr:to>
    <xdr:graphicFrame macro="">
      <xdr:nvGraphicFramePr>
        <xdr:cNvPr id="19" name="Gráfico 2">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152400</xdr:colOff>
      <xdr:row>63</xdr:row>
      <xdr:rowOff>60960</xdr:rowOff>
    </xdr:from>
    <xdr:to>
      <xdr:col>9</xdr:col>
      <xdr:colOff>1064895</xdr:colOff>
      <xdr:row>73</xdr:row>
      <xdr:rowOff>106680</xdr:rowOff>
    </xdr:to>
    <mc:AlternateContent xmlns:mc="http://schemas.openxmlformats.org/markup-compatibility/2006" xmlns:a14="http://schemas.microsoft.com/office/drawing/2010/main">
      <mc:Choice Requires="a14">
        <xdr:graphicFrame macro="">
          <xdr:nvGraphicFramePr>
            <xdr:cNvPr id="20" name="Qual desses segmentos você se identifica? 2">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Qual desses segmentos você se identifica? 2"/>
            </a:graphicData>
          </a:graphic>
        </xdr:graphicFrame>
      </mc:Choice>
      <mc:Fallback xmlns="">
        <xdr:sp macro="" textlink="">
          <xdr:nvSpPr>
            <xdr:cNvPr id="0" name=""/>
            <xdr:cNvSpPr>
              <a:spLocks noTextEdit="1"/>
            </xdr:cNvSpPr>
          </xdr:nvSpPr>
          <xdr:spPr>
            <a:xfrm>
              <a:off x="6118860" y="11993880"/>
              <a:ext cx="2329815" cy="252984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3</xdr:col>
      <xdr:colOff>2179320</xdr:colOff>
      <xdr:row>86</xdr:row>
      <xdr:rowOff>15240</xdr:rowOff>
    </xdr:from>
    <xdr:to>
      <xdr:col>10</xdr:col>
      <xdr:colOff>289560</xdr:colOff>
      <xdr:row>105</xdr:row>
      <xdr:rowOff>83820</xdr:rowOff>
    </xdr:to>
    <xdr:graphicFrame macro="">
      <xdr:nvGraphicFramePr>
        <xdr:cNvPr id="21" name="Gráfico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0.0148</cdr:x>
      <cdr:y>0.01929</cdr:y>
    </cdr:from>
    <cdr:to>
      <cdr:x>0.9852</cdr:x>
      <cdr:y>0.09296</cdr:y>
    </cdr:to>
    <cdr:sp macro="" textlink="">
      <cdr:nvSpPr>
        <cdr:cNvPr id="2" name="CaixaDeTexto 1">
          <a:extLst xmlns:a="http://schemas.openxmlformats.org/drawingml/2006/main">
            <a:ext uri="{FF2B5EF4-FFF2-40B4-BE49-F238E27FC236}">
              <a16:creationId xmlns:a16="http://schemas.microsoft.com/office/drawing/2014/main" id="{E0392181-C48B-4362-A04F-6085C72C9ECF}"/>
            </a:ext>
          </a:extLst>
        </cdr:cNvPr>
        <cdr:cNvSpPr txBox="1"/>
      </cdr:nvSpPr>
      <cdr:spPr>
        <a:xfrm xmlns:a="http://schemas.openxmlformats.org/drawingml/2006/main">
          <a:off x="71500" y="65125"/>
          <a:ext cx="4688080" cy="248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"Você é a favor da norma?"</a:t>
          </a:r>
          <a:endParaRPr lang="pt-BR" sz="1100" b="1">
            <a:latin typeface="Calibri" panose="020F0502020204030204" pitchFamily="34" charset="0"/>
            <a:cs typeface="Calibri" panose="020F0502020204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0.23693</cdr:x>
      <cdr:y>0.02326</cdr:y>
    </cdr:from>
    <cdr:to>
      <cdr:x>0.75958</cdr:x>
      <cdr:y>0.10465</cdr:y>
    </cdr:to>
    <cdr:sp macro="" textlink="">
      <cdr:nvSpPr>
        <cdr:cNvPr id="2" name="CaixaDeTexto 1">
          <a:extLst xmlns:a="http://schemas.openxmlformats.org/drawingml/2006/main">
            <a:ext uri="{FF2B5EF4-FFF2-40B4-BE49-F238E27FC236}">
              <a16:creationId xmlns:a16="http://schemas.microsoft.com/office/drawing/2014/main" id="{B1496543-4E3A-4AF1-8D0E-2D97B40DAB3A}"/>
            </a:ext>
          </a:extLst>
        </cdr:cNvPr>
        <cdr:cNvSpPr txBox="1"/>
      </cdr:nvSpPr>
      <cdr:spPr>
        <a:xfrm xmlns:a="http://schemas.openxmlformats.org/drawingml/2006/main">
          <a:off x="1036320" y="76200"/>
          <a:ext cx="22860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100" b="1" baseline="0">
              <a:latin typeface="Calibri" panose="020F0502020204030204" pitchFamily="34" charset="0"/>
              <a:cs typeface="Calibri" panose="020F0502020204030204" pitchFamily="34" charset="0"/>
            </a:rPr>
            <a:t>Perfis dos participantes</a:t>
          </a:r>
          <a:endParaRPr lang="pt-BR" sz="1100" b="1">
            <a:latin typeface="Calibri" panose="020F0502020204030204" pitchFamily="34" charset="0"/>
            <a:cs typeface="Calibri" panose="020F050202020403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0.01533</cdr:x>
      <cdr:y>0.00801</cdr:y>
    </cdr:from>
    <cdr:to>
      <cdr:x>0.98978</cdr:x>
      <cdr:y>0.08772</cdr:y>
    </cdr:to>
    <cdr:sp macro="" textlink="">
      <cdr:nvSpPr>
        <cdr:cNvPr id="2" name="CaixaDeTexto 1">
          <a:extLst xmlns:a="http://schemas.openxmlformats.org/drawingml/2006/main">
            <a:ext uri="{FF2B5EF4-FFF2-40B4-BE49-F238E27FC236}">
              <a16:creationId xmlns:a16="http://schemas.microsoft.com/office/drawing/2014/main" id="{A21E69E2-18A9-4BF4-9E59-EE8F050023CD}"/>
            </a:ext>
          </a:extLst>
        </cdr:cNvPr>
        <cdr:cNvSpPr txBox="1"/>
      </cdr:nvSpPr>
      <cdr:spPr>
        <a:xfrm xmlns:a="http://schemas.openxmlformats.org/drawingml/2006/main">
          <a:off x="68580" y="29267"/>
          <a:ext cx="4358640" cy="29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"A proposta de norma possui impactos?"</a:t>
          </a:r>
          <a:endParaRPr lang="pt-BR" sz="1100" b="1">
            <a:latin typeface="Calibri" panose="020F0502020204030204" pitchFamily="34" charset="0"/>
            <a:cs typeface="Calibri" panose="020F050202020403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0.21778</cdr:x>
      <cdr:y>0.09212</cdr:y>
    </cdr:from>
    <cdr:to>
      <cdr:x>0.4434</cdr:x>
      <cdr:y>0.21357</cdr:y>
    </cdr:to>
    <cdr:sp macro="" textlink="">
      <cdr:nvSpPr>
        <cdr:cNvPr id="2" name="CaixaDeTexto 1">
          <a:extLst xmlns:a="http://schemas.openxmlformats.org/drawingml/2006/main">
            <a:ext uri="{FF2B5EF4-FFF2-40B4-BE49-F238E27FC236}">
              <a16:creationId xmlns:a16="http://schemas.microsoft.com/office/drawing/2014/main" id="{8E184567-C728-4DA7-96E3-72562A28CEB4}"/>
            </a:ext>
          </a:extLst>
        </cdr:cNvPr>
        <cdr:cNvSpPr txBox="1"/>
      </cdr:nvSpPr>
      <cdr:spPr>
        <a:xfrm xmlns:a="http://schemas.openxmlformats.org/drawingml/2006/main">
          <a:off x="1287780" y="279372"/>
          <a:ext cx="1334070" cy="368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100" b="1" baseline="0">
              <a:latin typeface="Calibri" panose="020F0502020204030204" pitchFamily="34" charset="0"/>
              <a:cs typeface="Calibri" panose="020F0502020204030204" pitchFamily="34" charset="0"/>
            </a:rPr>
            <a:t>N = 107</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00000000-0008-0000-0C00-000002000000}"/>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a Macedo" refreshedDate="45257.436172800924" createdVersion="6" refreshedVersion="8" minRefreshableVersion="3" recordCount="27" xr:uid="{57574525-9995-42F9-A879-D4DB01B49D8D}">
  <cacheSource type="worksheet">
    <worksheetSource name="Dados_tabelas"/>
  </cacheSource>
  <cacheFields count="6">
    <cacheField name="Sua contribuição será feita em nome de uma pessoa física ou uma pessoa jurídica?" numFmtId="0">
      <sharedItems containsMixedTypes="1" containsNumber="1" containsInteger="1" minValue="0" maxValue="0" count="3">
        <s v="Pessoa Física"/>
        <s v="Pessoa Jurídica"/>
        <n v="0" u="1"/>
      </sharedItems>
    </cacheField>
    <cacheField name="Qual desses segmentos você se identifica?" numFmtId="0">
      <sharedItems containsMixedTypes="1" containsNumber="1" containsInteger="1" minValue="0" maxValue="0" count="8">
        <s v="Pesquisador ou membro da comunidade científica"/>
        <s v="Outros"/>
        <s v="Profissional de saúde"/>
        <s v="Cidadão ou consumidor"/>
        <s v="Setor regulado: empresa ou entidade representativa"/>
        <s v="Órgão ou entidade do poder público"/>
        <s v="Entidade de defesa do consumidor ou associação de pacientes"/>
        <n v="0" u="1"/>
      </sharedItems>
    </cacheField>
    <cacheField name="Você é a favor desta proposta de norma?" numFmtId="0">
      <sharedItems containsMixedTypes="1" containsNumber="1" containsInteger="1" minValue="0" maxValue="0" count="4">
        <s v="Sim"/>
        <s v="Tenho outra opinião"/>
        <s v="Não responderam"/>
        <n v="0" u="1"/>
      </sharedItems>
    </cacheField>
    <cacheField name="Você considera que a proposta de norma possui impactos" numFmtId="0">
      <sharedItems containsBlank="1" count="4">
        <s v="Positivos"/>
        <s v="Positivos e negativos"/>
        <s v="Negativos"/>
        <m u="1"/>
      </sharedItems>
    </cacheField>
    <cacheField name="Onde você está?" numFmtId="0">
      <sharedItems/>
    </cacheField>
    <cacheField name="Em qual desses segmentos você se identifica como setor regulado?" numFmtId="0">
      <sharedItems containsBlank="1"/>
    </cacheField>
  </cacheFields>
  <extLst>
    <ext xmlns:x14="http://schemas.microsoft.com/office/spreadsheetml/2009/9/main" uri="{725AE2AE-9491-48be-B2B4-4EB974FC3084}">
      <x14:pivotCacheDefinition pivotCacheId="1969825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x v="0"/>
    <s v="Nacional"/>
    <m/>
  </r>
  <r>
    <x v="1"/>
    <x v="1"/>
    <x v="0"/>
    <x v="0"/>
    <s v="Nacional"/>
    <m/>
  </r>
  <r>
    <x v="0"/>
    <x v="2"/>
    <x v="0"/>
    <x v="0"/>
    <s v="Nacional"/>
    <m/>
  </r>
  <r>
    <x v="0"/>
    <x v="2"/>
    <x v="0"/>
    <x v="0"/>
    <s v="Nacional"/>
    <m/>
  </r>
  <r>
    <x v="0"/>
    <x v="2"/>
    <x v="1"/>
    <x v="1"/>
    <s v="Nacional"/>
    <m/>
  </r>
  <r>
    <x v="0"/>
    <x v="3"/>
    <x v="0"/>
    <x v="0"/>
    <s v="Nacional"/>
    <m/>
  </r>
  <r>
    <x v="1"/>
    <x v="4"/>
    <x v="2"/>
    <x v="0"/>
    <s v="Nacional"/>
    <s v="Entidade representativa do setor regulado"/>
  </r>
  <r>
    <x v="1"/>
    <x v="4"/>
    <x v="0"/>
    <x v="0"/>
    <s v="Nacional"/>
    <s v="Entidade representativa do setor regulado"/>
  </r>
  <r>
    <x v="1"/>
    <x v="4"/>
    <x v="2"/>
    <x v="0"/>
    <s v="Nacional"/>
    <s v="Empresa"/>
  </r>
  <r>
    <x v="1"/>
    <x v="4"/>
    <x v="2"/>
    <x v="0"/>
    <s v="Nacional"/>
    <s v="Entidade representativa do setor regulado"/>
  </r>
  <r>
    <x v="1"/>
    <x v="4"/>
    <x v="2"/>
    <x v="0"/>
    <s v="Nacional"/>
    <s v="Empresa"/>
  </r>
  <r>
    <x v="1"/>
    <x v="1"/>
    <x v="1"/>
    <x v="0"/>
    <s v="Internacional"/>
    <m/>
  </r>
  <r>
    <x v="1"/>
    <x v="4"/>
    <x v="0"/>
    <x v="0"/>
    <s v="Nacional"/>
    <s v="Empresa"/>
  </r>
  <r>
    <x v="1"/>
    <x v="4"/>
    <x v="2"/>
    <x v="0"/>
    <s v="Nacional"/>
    <s v="Empresa"/>
  </r>
  <r>
    <x v="1"/>
    <x v="1"/>
    <x v="0"/>
    <x v="0"/>
    <s v="Nacional"/>
    <m/>
  </r>
  <r>
    <x v="1"/>
    <x v="4"/>
    <x v="0"/>
    <x v="0"/>
    <s v="Nacional"/>
    <s v="Entidade representativa do setor regulado"/>
  </r>
  <r>
    <x v="1"/>
    <x v="4"/>
    <x v="0"/>
    <x v="0"/>
    <s v="Nacional"/>
    <s v="Empresa"/>
  </r>
  <r>
    <x v="1"/>
    <x v="5"/>
    <x v="2"/>
    <x v="1"/>
    <s v="Nacional"/>
    <m/>
  </r>
  <r>
    <x v="1"/>
    <x v="4"/>
    <x v="2"/>
    <x v="0"/>
    <s v="Nacional"/>
    <s v="Entidade representativa do setor regulado"/>
  </r>
  <r>
    <x v="1"/>
    <x v="4"/>
    <x v="0"/>
    <x v="1"/>
    <s v="Nacional"/>
    <s v="Empresa"/>
  </r>
  <r>
    <x v="1"/>
    <x v="4"/>
    <x v="2"/>
    <x v="0"/>
    <s v="Nacional"/>
    <s v="Empresa"/>
  </r>
  <r>
    <x v="1"/>
    <x v="4"/>
    <x v="0"/>
    <x v="0"/>
    <s v="Nacional"/>
    <s v="Empresa"/>
  </r>
  <r>
    <x v="1"/>
    <x v="4"/>
    <x v="2"/>
    <x v="1"/>
    <s v="Nacional"/>
    <s v="Empresa"/>
  </r>
  <r>
    <x v="1"/>
    <x v="4"/>
    <x v="2"/>
    <x v="0"/>
    <s v="Internacional"/>
    <s v="Empresa"/>
  </r>
  <r>
    <x v="1"/>
    <x v="4"/>
    <x v="2"/>
    <x v="0"/>
    <s v="Nacional"/>
    <s v="Entidade representativa do setor regulado"/>
  </r>
  <r>
    <x v="1"/>
    <x v="4"/>
    <x v="2"/>
    <x v="0"/>
    <s v="Nacional"/>
    <s v="Entidade representativa do setor regulado"/>
  </r>
  <r>
    <x v="1"/>
    <x v="6"/>
    <x v="1"/>
    <x v="2"/>
    <s v="Nacional"/>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09C424-E31F-4086-9D0B-AAB5E993BA8C}" name="Tabela dinâmica16" cacheId="1373"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2" rowHeaderCaption="Você é a favor dessa norma?" colHeaderCaption="Nº">
  <location ref="D39:H50" firstHeaderRow="1" firstDataRow="2" firstDataCol="1"/>
  <pivotFields count="6">
    <pivotField axis="axisRow" showAll="0">
      <items count="4">
        <item m="1" x="2"/>
        <item x="0"/>
        <item x="1"/>
        <item t="default"/>
      </items>
    </pivotField>
    <pivotField axis="axisRow" showAll="0">
      <items count="9">
        <item m="1" x="7"/>
        <item x="0"/>
        <item x="1"/>
        <item x="2"/>
        <item x="3"/>
        <item x="4"/>
        <item x="5"/>
        <item x="6"/>
        <item t="default"/>
      </items>
    </pivotField>
    <pivotField axis="axisCol" dataField="1" showAll="0">
      <items count="5">
        <item m="1" x="3"/>
        <item x="0"/>
        <item x="1"/>
        <item x="2"/>
        <item t="default"/>
      </items>
    </pivotField>
    <pivotField showAll="0"/>
    <pivotField showAll="0"/>
    <pivotField showAll="0"/>
  </pivotFields>
  <rowFields count="2">
    <field x="0"/>
    <field x="1"/>
  </rowFields>
  <rowItems count="10">
    <i>
      <x v="1"/>
    </i>
    <i r="1">
      <x v="1"/>
    </i>
    <i r="1">
      <x v="3"/>
    </i>
    <i r="1">
      <x v="4"/>
    </i>
    <i>
      <x v="2"/>
    </i>
    <i r="1">
      <x v="2"/>
    </i>
    <i r="1">
      <x v="5"/>
    </i>
    <i r="1">
      <x v="6"/>
    </i>
    <i r="1">
      <x v="7"/>
    </i>
    <i t="grand">
      <x/>
    </i>
  </rowItems>
  <colFields count="1">
    <field x="2"/>
  </colFields>
  <colItems count="4">
    <i>
      <x v="1"/>
    </i>
    <i>
      <x v="2"/>
    </i>
    <i>
      <x v="3"/>
    </i>
    <i t="grand">
      <x/>
    </i>
  </colItems>
  <dataFields count="1">
    <dataField name="Voce é a favor da norma?" fld="2" subtotal="count" baseField="0" baseItem="0"/>
  </dataFields>
  <formats count="23">
    <format dxfId="126">
      <pivotArea outline="0" collapsedLevelsAreSubtotals="1" fieldPosition="0"/>
    </format>
    <format dxfId="127">
      <pivotArea field="0" type="button" dataOnly="0" labelOnly="1" outline="0" axis="axisRow" fieldPosition="0"/>
    </format>
    <format dxfId="128">
      <pivotArea dataOnly="0" labelOnly="1" fieldPosition="0">
        <references count="1">
          <reference field="0" count="0"/>
        </references>
      </pivotArea>
    </format>
    <format dxfId="129">
      <pivotArea dataOnly="0" labelOnly="1" grandRow="1" outline="0" fieldPosition="0"/>
    </format>
    <format dxfId="130">
      <pivotArea dataOnly="0" labelOnly="1" fieldPosition="0">
        <references count="1">
          <reference field="2" count="0"/>
        </references>
      </pivotArea>
    </format>
    <format dxfId="131">
      <pivotArea dataOnly="0" labelOnly="1" grandCol="1" outline="0" fieldPosition="0"/>
    </format>
    <format dxfId="132">
      <pivotArea outline="0" collapsedLevelsAreSubtotals="1" fieldPosition="0"/>
    </format>
    <format dxfId="133">
      <pivotArea dataOnly="0" labelOnly="1" fieldPosition="0">
        <references count="1">
          <reference field="2" count="0"/>
        </references>
      </pivotArea>
    </format>
    <format dxfId="134">
      <pivotArea dataOnly="0" labelOnly="1" grandCol="1" outline="0" fieldPosition="0"/>
    </format>
    <format dxfId="135">
      <pivotArea field="0" type="button" dataOnly="0" labelOnly="1" outline="0" axis="axisRow" fieldPosition="0"/>
    </format>
    <format dxfId="136">
      <pivotArea dataOnly="0" labelOnly="1" fieldPosition="0">
        <references count="1">
          <reference field="0" count="0"/>
        </references>
      </pivotArea>
    </format>
    <format dxfId="137">
      <pivotArea dataOnly="0" labelOnly="1" grandRow="1" outline="0" fieldPosition="0"/>
    </format>
    <format dxfId="138">
      <pivotArea dataOnly="0" labelOnly="1" grandCol="1" outline="0" fieldPosition="0"/>
    </format>
    <format dxfId="139">
      <pivotArea dataOnly="0" grandCol="1" outline="0" fieldPosition="0"/>
    </format>
    <format dxfId="140">
      <pivotArea type="all" dataOnly="0" outline="0" fieldPosition="0"/>
    </format>
    <format dxfId="141">
      <pivotArea dataOnly="0" labelOnly="1" fieldPosition="0">
        <references count="1">
          <reference field="2" count="0"/>
        </references>
      </pivotArea>
    </format>
    <format dxfId="142">
      <pivotArea dataOnly="0" labelOnly="1" grandCol="1" outline="0" fieldPosition="0"/>
    </format>
    <format dxfId="143">
      <pivotArea dataOnly="0" labelOnly="1" grandRow="1" outline="0" fieldPosition="0"/>
    </format>
    <format dxfId="144">
      <pivotArea type="origin" dataOnly="0" labelOnly="1" outline="0" fieldPosition="0"/>
    </format>
    <format dxfId="145">
      <pivotArea dataOnly="0" labelOnly="1" fieldPosition="0">
        <references count="1">
          <reference field="2" count="0"/>
        </references>
      </pivotArea>
    </format>
    <format dxfId="146">
      <pivotArea dataOnly="0" labelOnly="1" grandCol="1" outline="0" fieldPosition="0"/>
    </format>
    <format dxfId="147">
      <pivotArea dataOnly="0" labelOnly="1" fieldPosition="0">
        <references count="1">
          <reference field="0" count="0"/>
        </references>
      </pivotArea>
    </format>
    <format dxfId="148">
      <pivotArea dataOnly="0" labelOnly="1" fieldPosition="0">
        <references count="2">
          <reference field="0" count="0" selected="0"/>
          <reference field="1" count="0"/>
        </references>
      </pivotArea>
    </format>
  </formats>
  <chartFormats count="4">
    <chartFormat chart="1" format="8" series="1">
      <pivotArea type="data" outline="0" fieldPosition="0">
        <references count="2">
          <reference field="4294967294" count="1" selected="0">
            <x v="0"/>
          </reference>
          <reference field="2" count="1" selected="0">
            <x v="0"/>
          </reference>
        </references>
      </pivotArea>
    </chartFormat>
    <chartFormat chart="1" format="13" series="1">
      <pivotArea type="data" outline="0" fieldPosition="0">
        <references count="2">
          <reference field="4294967294" count="1" selected="0">
            <x v="0"/>
          </reference>
          <reference field="2" count="1" selected="0">
            <x v="1"/>
          </reference>
        </references>
      </pivotArea>
    </chartFormat>
    <chartFormat chart="1" format="14" series="1">
      <pivotArea type="data" outline="0" fieldPosition="0">
        <references count="2">
          <reference field="4294967294" count="1" selected="0">
            <x v="0"/>
          </reference>
          <reference field="2" count="1" selected="0">
            <x v="2"/>
          </reference>
        </references>
      </pivotArea>
    </chartFormat>
    <chartFormat chart="1" format="15" series="1">
      <pivotArea type="data" outline="0" fieldPosition="0">
        <references count="2">
          <reference field="4294967294" count="1" selected="0">
            <x v="0"/>
          </reference>
          <reference field="2"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4D4B6A8-2BB8-4494-8185-B75568386036}" name="Tabela dinâmica15" cacheId="1373"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rowHeaderCaption="Perfis dos participantes">
  <location ref="D14:E24" firstHeaderRow="1" firstDataRow="1" firstDataCol="1"/>
  <pivotFields count="6">
    <pivotField axis="axisRow" showAll="0">
      <items count="4">
        <item m="1" x="2"/>
        <item x="0"/>
        <item x="1"/>
        <item t="default"/>
      </items>
    </pivotField>
    <pivotField axis="axisRow" dataField="1" showAll="0">
      <items count="9">
        <item m="1" x="7"/>
        <item x="0"/>
        <item x="1"/>
        <item x="2"/>
        <item x="3"/>
        <item x="4"/>
        <item x="5"/>
        <item x="6"/>
        <item t="default"/>
      </items>
    </pivotField>
    <pivotField showAll="0"/>
    <pivotField showAll="0"/>
    <pivotField showAll="0"/>
    <pivotField showAll="0"/>
  </pivotFields>
  <rowFields count="2">
    <field x="0"/>
    <field x="1"/>
  </rowFields>
  <rowItems count="10">
    <i>
      <x v="1"/>
    </i>
    <i r="1">
      <x v="1"/>
    </i>
    <i r="1">
      <x v="3"/>
    </i>
    <i r="1">
      <x v="4"/>
    </i>
    <i>
      <x v="2"/>
    </i>
    <i r="1">
      <x v="2"/>
    </i>
    <i r="1">
      <x v="5"/>
    </i>
    <i r="1">
      <x v="6"/>
    </i>
    <i r="1">
      <x v="7"/>
    </i>
    <i t="grand">
      <x/>
    </i>
  </rowItems>
  <colItems count="1">
    <i/>
  </colItems>
  <dataFields count="1">
    <dataField name="Nº" fld="1" subtotal="count" baseField="0" baseItem="0"/>
  </dataFields>
  <formats count="15">
    <format dxfId="111">
      <pivotArea type="all" dataOnly="0" outline="0" fieldPosition="0"/>
    </format>
    <format dxfId="112">
      <pivotArea outline="0" collapsedLevelsAreSubtotals="1" fieldPosition="0"/>
    </format>
    <format dxfId="113">
      <pivotArea field="0" type="button" dataOnly="0" labelOnly="1" outline="0" axis="axisRow" fieldPosition="0"/>
    </format>
    <format dxfId="114">
      <pivotArea dataOnly="0" labelOnly="1" fieldPosition="0">
        <references count="1">
          <reference field="0" count="0"/>
        </references>
      </pivotArea>
    </format>
    <format dxfId="115">
      <pivotArea dataOnly="0" labelOnly="1" grandRow="1" outline="0" fieldPosition="0"/>
    </format>
    <format dxfId="116">
      <pivotArea dataOnly="0" labelOnly="1" outline="0" axis="axisValues" fieldPosition="0"/>
    </format>
    <format dxfId="117">
      <pivotArea type="all" dataOnly="0" outline="0" fieldPosition="0"/>
    </format>
    <format dxfId="118">
      <pivotArea outline="0" collapsedLevelsAreSubtotals="1" fieldPosition="0"/>
    </format>
    <format dxfId="119">
      <pivotArea dataOnly="0" labelOnly="1" fieldPosition="0">
        <references count="1">
          <reference field="0" count="0"/>
        </references>
      </pivotArea>
    </format>
    <format dxfId="120">
      <pivotArea dataOnly="0" labelOnly="1" grandRow="1" outline="0" fieldPosition="0"/>
    </format>
    <format dxfId="121">
      <pivotArea field="0" type="button" dataOnly="0" labelOnly="1" outline="0" axis="axisRow" fieldPosition="0"/>
    </format>
    <format dxfId="122">
      <pivotArea dataOnly="0" labelOnly="1" outline="0" axis="axisValues" fieldPosition="0"/>
    </format>
    <format dxfId="123">
      <pivotArea dataOnly="0" labelOnly="1" outline="0" axis="axisValues" fieldPosition="0"/>
    </format>
    <format dxfId="124">
      <pivotArea dataOnly="0" labelOnly="1" fieldPosition="0">
        <references count="1">
          <reference field="0" count="0"/>
        </references>
      </pivotArea>
    </format>
    <format dxfId="125">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C57C946-C882-4C84-8C43-FD8BC73B888F}" name="Tabela dinâmica1" cacheId="1373"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1" colHeaderCaption="Nº">
  <location ref="D64:H75" firstHeaderRow="1" firstDataRow="2" firstDataCol="1"/>
  <pivotFields count="6">
    <pivotField axis="axisRow" showAll="0">
      <items count="4">
        <item m="1" x="2"/>
        <item x="0"/>
        <item x="1"/>
        <item t="default"/>
      </items>
    </pivotField>
    <pivotField axis="axisRow" showAll="0">
      <items count="9">
        <item m="1" x="7"/>
        <item x="0"/>
        <item x="1"/>
        <item x="2"/>
        <item x="3"/>
        <item x="4"/>
        <item x="5"/>
        <item x="6"/>
        <item t="default"/>
      </items>
    </pivotField>
    <pivotField showAll="0"/>
    <pivotField axis="axisCol" dataField="1" showAll="0">
      <items count="5">
        <item x="2"/>
        <item x="0"/>
        <item x="1"/>
        <item m="1" x="3"/>
        <item t="default"/>
      </items>
    </pivotField>
    <pivotField showAll="0"/>
    <pivotField showAll="0"/>
  </pivotFields>
  <rowFields count="2">
    <field x="0"/>
    <field x="1"/>
  </rowFields>
  <rowItems count="10">
    <i>
      <x v="1"/>
    </i>
    <i r="1">
      <x v="1"/>
    </i>
    <i r="1">
      <x v="3"/>
    </i>
    <i r="1">
      <x v="4"/>
    </i>
    <i>
      <x v="2"/>
    </i>
    <i r="1">
      <x v="2"/>
    </i>
    <i r="1">
      <x v="5"/>
    </i>
    <i r="1">
      <x v="6"/>
    </i>
    <i r="1">
      <x v="7"/>
    </i>
    <i t="grand">
      <x/>
    </i>
  </rowItems>
  <colFields count="1">
    <field x="3"/>
  </colFields>
  <colItems count="4">
    <i>
      <x/>
    </i>
    <i>
      <x v="1"/>
    </i>
    <i>
      <x v="2"/>
    </i>
    <i t="grand">
      <x/>
    </i>
  </colItems>
  <dataFields count="1">
    <dataField name="A proposta de norma possui impactos?" fld="3" subtotal="count" baseField="0" baseItem="0"/>
  </dataFields>
  <formats count="27">
    <format dxfId="84">
      <pivotArea outline="0" collapsedLevelsAreSubtotals="1" fieldPosition="0"/>
    </format>
    <format dxfId="85">
      <pivotArea dataOnly="0" labelOnly="1" fieldPosition="0">
        <references count="1">
          <reference field="3" count="1">
            <x v="2"/>
          </reference>
        </references>
      </pivotArea>
    </format>
    <format dxfId="86">
      <pivotArea dataOnly="0" labelOnly="1" grandCol="1" outline="0" fieldPosition="0"/>
    </format>
    <format dxfId="87">
      <pivotArea dataOnly="0" labelOnly="1" fieldPosition="0">
        <references count="1">
          <reference field="3" count="0"/>
        </references>
      </pivotArea>
    </format>
    <format dxfId="88">
      <pivotArea dataOnly="0" labelOnly="1" grandCol="1" outline="0" fieldPosition="0"/>
    </format>
    <format dxfId="89">
      <pivotArea grandCol="1" outline="0" collapsedLevelsAreSubtotals="1" fieldPosition="0"/>
    </format>
    <format dxfId="90">
      <pivotArea dataOnly="0" labelOnly="1" grandCol="1" outline="0" fieldPosition="0"/>
    </format>
    <format dxfId="91">
      <pivotArea type="topRight" dataOnly="0" labelOnly="1" outline="0" offset="C1" fieldPosition="0"/>
    </format>
    <format dxfId="92">
      <pivotArea type="origin" dataOnly="0" labelOnly="1" outline="0" fieldPosition="0"/>
    </format>
    <format dxfId="93">
      <pivotArea type="origin" dataOnly="0" labelOnly="1" outline="0" fieldPosition="0"/>
    </format>
    <format dxfId="94">
      <pivotArea type="origin" dataOnly="0" labelOnly="1" outline="0" fieldPosition="0"/>
    </format>
    <format dxfId="95">
      <pivotArea outline="0" collapsedLevelsAreSubtotals="1" fieldPosition="0"/>
    </format>
    <format dxfId="96">
      <pivotArea dataOnly="0" labelOnly="1" fieldPosition="0">
        <references count="1">
          <reference field="0" count="0"/>
        </references>
      </pivotArea>
    </format>
    <format dxfId="97">
      <pivotArea dataOnly="0" labelOnly="1" grandRow="1" outline="0" fieldPosition="0"/>
    </format>
    <format dxfId="98">
      <pivotArea type="all" dataOnly="0" outline="0" fieldPosition="0"/>
    </format>
    <format dxfId="99">
      <pivotArea outline="0" collapsedLevelsAreSubtotals="1" fieldPosition="0"/>
    </format>
    <format dxfId="100">
      <pivotArea type="origin" dataOnly="0" labelOnly="1" outline="0" fieldPosition="0"/>
    </format>
    <format dxfId="101">
      <pivotArea type="topRight" dataOnly="0" labelOnly="1" outline="0" fieldPosition="0"/>
    </format>
    <format dxfId="102">
      <pivotArea dataOnly="0" labelOnly="1" fieldPosition="0">
        <references count="1">
          <reference field="0" count="0"/>
        </references>
      </pivotArea>
    </format>
    <format dxfId="103">
      <pivotArea dataOnly="0" labelOnly="1" grandRow="1" outline="0" fieldPosition="0"/>
    </format>
    <format dxfId="104">
      <pivotArea dataOnly="0" labelOnly="1" fieldPosition="0">
        <references count="1">
          <reference field="3" count="0"/>
        </references>
      </pivotArea>
    </format>
    <format dxfId="105">
      <pivotArea dataOnly="0" labelOnly="1" grandCol="1" outline="0" fieldPosition="0"/>
    </format>
    <format dxfId="106">
      <pivotArea type="origin" dataOnly="0" labelOnly="1" outline="0" fieldPosition="0"/>
    </format>
    <format dxfId="107">
      <pivotArea dataOnly="0" labelOnly="1" fieldPosition="0">
        <references count="1">
          <reference field="3" count="0"/>
        </references>
      </pivotArea>
    </format>
    <format dxfId="108">
      <pivotArea dataOnly="0" labelOnly="1" grandCol="1" outline="0" fieldPosition="0"/>
    </format>
    <format dxfId="109">
      <pivotArea dataOnly="0" labelOnly="1" fieldPosition="0">
        <references count="1">
          <reference field="0" count="0"/>
        </references>
      </pivotArea>
    </format>
    <format dxfId="110">
      <pivotArea dataOnly="0" labelOnly="1" grandRow="1"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6" series="1">
      <pivotArea type="data" outline="0" fieldPosition="0">
        <references count="2">
          <reference field="4294967294" count="1" selected="0">
            <x v="0"/>
          </reference>
          <reference field="3"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 xr10:uid="{C123E5A1-6CC6-4291-9F28-2AF77252B1CE}" sourceName="Qual desses segmentos você se identifica?">
  <pivotTables>
    <pivotTable tabId="6" name="Tabela dinâmica15"/>
  </pivotTables>
  <data>
    <tabular pivotCacheId="196982521">
      <items count="8">
        <i x="3" s="1"/>
        <i x="6" s="1"/>
        <i x="5" s="1"/>
        <i x="1" s="1"/>
        <i x="0" s="1"/>
        <i x="2" s="1"/>
        <i x="4" s="1"/>
        <i x="7"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1" xr10:uid="{B228BF8B-57F3-422B-AE8F-211E6D4FE690}" sourceName="Qual desses segmentos você se identifica?">
  <pivotTables>
    <pivotTable tabId="6" name="Tabela dinâmica16"/>
  </pivotTables>
  <data>
    <tabular pivotCacheId="196982521">
      <items count="8">
        <i x="3" s="1"/>
        <i x="6" s="1"/>
        <i x="5" s="1"/>
        <i x="1" s="1"/>
        <i x="0" s="1"/>
        <i x="2" s="1"/>
        <i x="4" s="1"/>
        <i x="7"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2" xr10:uid="{C24B39EA-A930-4A0D-A8B4-8FC3F2364791}" sourceName="Qual desses segmentos você se identifica?">
  <pivotTables>
    <pivotTable tabId="6" name="Tabela dinâmica1"/>
  </pivotTables>
  <data>
    <tabular pivotCacheId="196982521">
      <items count="8">
        <i x="3" s="1"/>
        <i x="6" s="1"/>
        <i x="5" s="1"/>
        <i x="1" s="1"/>
        <i x="0" s="1"/>
        <i x="2" s="1"/>
        <i x="4" s="1"/>
        <i x="7"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ispositivos" xr10:uid="{34728ADE-0F63-4678-9D98-CC246012C1F8}" sourceName="Dispositivos">
  <extLst>
    <x:ext xmlns:x15="http://schemas.microsoft.com/office/spreadsheetml/2010/11/main" uri="{2F2917AC-EB37-4324-AD4E-5DD8C200BD13}">
      <x15:tableSlicerCache tableId="2" column="1" sortOrder="descending"/>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nstituição" xr10:uid="{943A17F6-BD39-4C6A-877D-C0707B2F432A}" sourceName="Instituição">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positivos" xr10:uid="{2F2CD96E-6D37-4EE4-8CF5-71E0EEF1A1E2}" cache="SegmentaçãodeDados_Dispositivos" caption="Filtrar por dispositivos:" columnCount="4" rowHeight="260350"/>
  <slicer name="Instituição" xr10:uid="{06BA9578-4F03-4403-B769-E6DACEE02A23}" cache="SegmentaçãodeDados_Instituição" caption="Filtrar por Instituição:" columnCount="6" rowHeight="2603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l desses segmentos você se identifica?" xr10:uid="{D6A021AB-65AB-425F-A93D-27DF0DC110A8}" cache="SegmentaçãodeDados_Qual_desses_segmentos_você_se_identifica?" caption="Segmentos de representação" style="SlicerStyleDark3" rowHeight="260350"/>
  <slicer name="Qual desses segmentos você se identifica? 1" xr10:uid="{2FC55239-097B-4060-A1F6-B0227B4FF137}" cache="SegmentaçãodeDados_Qual_desses_segmentos_você_se_identifica?1" caption="Segmentos de representação" style="SlicerStyleDark3" rowHeight="260350"/>
  <slicer name="Qual desses segmentos você se identifica? 2" xr10:uid="{7D6C0940-D499-4410-9BD9-716EF1CD3019}" cache="SegmentaçãodeDados_Qual_desses_segmentos_você_se_identifica?2" caption="Segmentos de representação" style="SlicerStyleDark3" rowHeight="2603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C633C0-D075-48AF-BE3F-3963E30F3031}" name="Lista_de_contribuições" displayName="Lista_de_contribuições" ref="B4:L111" headerRowDxfId="83" dataDxfId="82">
  <autoFilter ref="B4:L111" xr:uid="{00000000-0009-0000-0100-000002000000}"/>
  <tableColumns count="11">
    <tableColumn id="4" xr3:uid="{CDA93A2C-1EA2-4CD7-A687-33A78521D969}" name="ID do participante" dataDxfId="81"/>
    <tableColumn id="7" xr3:uid="{83D17049-C4FD-4903-AE78-AB90DEE81E80}" name="Instituição" dataDxfId="80"/>
    <tableColumn id="11" xr3:uid="{73FFB4D4-9242-4AE5-A727-C16D1EC480E4}" name="Segmento" dataDxfId="79"/>
    <tableColumn id="1" xr3:uid="{06580077-CA18-4684-9542-D156D52D8784}" name="Dispositivos" dataDxfId="78"/>
    <tableColumn id="3" xr3:uid="{1C011F06-2F88-4F78-87AB-6D3FA590071B}" name="Proposta" totalsRowFunction="count" dataDxfId="77"/>
    <tableColumn id="5" xr3:uid="{068E67A6-F5B9-4D48-B5EB-01638B07D6AF}" name="Justificativa" dataDxfId="76"/>
    <tableColumn id="8" xr3:uid="{8FCB51B2-3497-4FC9-83EF-2406536D1DA0}" name="Posicionamento da Anvisa" dataDxfId="75"/>
    <tableColumn id="10" xr3:uid="{4ABE0753-D44C-4CCF-8588-FE869FCF8FBF}" name="Justificativa da Anvisa" dataDxfId="74"/>
    <tableColumn id="2" xr3:uid="{B5BBE002-5997-49A0-90F5-0C8125295A2E}" name="Observações" dataDxfId="73"/>
    <tableColumn id="6" xr3:uid="{5F6F339D-A648-4240-9D01-8FAE2CF08016}" name="Redação do artigo pós-análise" dataDxfId="72"/>
    <tableColumn id="9" xr3:uid="{A6A799C4-0DE9-43E4-BC21-F69EBDF98267}" name="Coluna1" dataDxfId="71"/>
  </tableColumns>
  <tableStyleInfo name="Tabela de lista de itens de férias" showFirstColumn="0" showLastColumn="0" showRowStripes="1" showColumnStripes="0"/>
  <extLst>
    <ext xmlns:x14="http://schemas.microsoft.com/office/spreadsheetml/2009/9/main" uri="{504A1905-F514-4f6f-8877-14C23A59335A}">
      <x14:table altText="Checklist" altTextSummary="Lista dos itens a pôr na ma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FF7A4B-F08A-4382-8204-4CA89BFB2915}" name="Tabela5" displayName="Tabela5" ref="O4:O111" totalsRowShown="0" headerRowDxfId="70" dataDxfId="69">
  <autoFilter ref="O4:O111" xr:uid="{7A028579-3676-4092-AD30-2D194BFEB850}"/>
  <tableColumns count="1">
    <tableColumn id="1" xr3:uid="{18E3551D-9067-49A3-82CD-6785CE1C3F0A}" name="TAGs" dataDxfId="68">
      <calculatedColumnFormula>IF(Lista_de_contribuições[[#This Row],[Posicionamento da Anvisa]]&lt;&gt;"",1,0)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494C46-D8BF-4F8A-BB77-C9AD62B5B345}" name="Tabela9" displayName="Tabela9" ref="A2:AS29" totalsRowShown="0" headerRowDxfId="67" dataDxfId="66" headerRowBorderDxfId="64" tableBorderDxfId="65" totalsRowBorderDxfId="63">
  <autoFilter ref="A2:AS29" xr:uid="{E53BB9AD-44BA-4B05-BC91-DCBB003A63FC}"/>
  <tableColumns count="45">
    <tableColumn id="1" xr3:uid="{F45988C1-EFF4-4332-A8BA-5048594DF808}" name="Data de envio" dataDxfId="62"/>
    <tableColumn id="2" xr3:uid="{41B5BEC1-AAA5-4AA4-81D8-48E165A725CC}" name="ID da resposta" dataDxfId="61"/>
    <tableColumn id="3" xr3:uid="{01C5A539-355E-436C-AEE4-75BA8F117B59}" name="Qual a origem da sua contribuição?" dataDxfId="60"/>
    <tableColumn id="4" xr3:uid="{C0A82A83-8F1A-40C3-9877-A2C30179A928}" name="Se outro país, especifique:" dataDxfId="59"/>
    <tableColumn id="5" xr3:uid="{D852D15B-AB1F-477B-B829-F62F5E529EE9}" name="Em qual unidade da federação?" dataDxfId="58"/>
    <tableColumn id="6" xr3:uid="{641CF240-4613-4E84-866E-5B22DCB1CD6D}" name="A sua contribuição será feita em nome de uma pessoa física ou uma pessoa jurídica?" dataDxfId="57"/>
    <tableColumn id="7" xr3:uid="{1943D2AA-2B73-4EEC-A5CB-8D25B046E0F9}" name="Nome da instituição:" dataDxfId="56"/>
    <tableColumn id="8" xr3:uid="{E73CA466-5639-4F92-BE1C-A4FD5236DD06}" name="Qual o CNPJ da instituição que você representa?" dataDxfId="55"/>
    <tableColumn id="9" xr3:uid="{6B9FDE5F-588A-462D-BBF1-224B1F621DC7}" name="Qual é o seu segmento?" dataDxfId="54"/>
    <tableColumn id="10" xr3:uid="{6DB4849D-EB68-4BE0-9D8A-8F25F572A045}" name="Qual é o seu segmento? [Outros]" dataDxfId="53"/>
    <tableColumn id="11" xr3:uid="{E173F2A5-222D-421F-A242-4501A88EF3E3}" name="Em qual desses segmentos você se identifica como setor regulado?" dataDxfId="52"/>
    <tableColumn id="12" xr3:uid="{E45305A7-A43A-40DF-9367-489679514D13}" name="O órgão pertence a qual esfera da Federação?" dataDxfId="51"/>
    <tableColumn id="13" xr3:uid="{417BA37A-5098-42B9-AF71-B4B809A7181D}" name="Qual a sua profissão?" dataDxfId="50"/>
    <tableColumn id="14" xr3:uid="{2AF41412-BA79-4481-B40D-843FDEADDB6E}" name="Você é a favor desta proposta de norma?" dataDxfId="49"/>
    <tableColumn id="15" xr3:uid="{0C5B6F29-547D-4241-8171-9443D1008890}" name="Se desejar, detalhe sua opinião:  Atenção: este espaço serve para o participante comentar, do ponto de vista particular, a proposta normativa que está em consulta pública. Por se tratar de comentários de cunho pessoal, sem argumentação ou evidências, não " dataDxfId="48"/>
    <tableColumn id="16" xr3:uid="{4BE47FD6-9ABE-4735-9F9D-BCA912F5C80E}" name="Ementa - Proposta de alteração:" dataDxfId="47"/>
    <tableColumn id="17" xr3:uid="{7F3C4009-0070-4467-ADC4-521BE7AEF876}" name="Ementa - Justificativa/comentários:" dataDxfId="46"/>
    <tableColumn id="18" xr3:uid="{CFFC51B7-5864-4272-BCD1-56FB1D7B92FA}" name="Art. 1º - Proposta de alteração:" dataDxfId="45"/>
    <tableColumn id="19" xr3:uid="{AED20B24-289A-4C0A-858B-99E1FBABBCB9}" name="Art. 1º - Justificativa/comentários:" dataDxfId="44"/>
    <tableColumn id="20" xr3:uid="{AA2CA507-364A-421F-8F39-A785D01F389B}" name="Art. 2º - Proposta de alteração:" dataDxfId="43"/>
    <tableColumn id="21" xr3:uid="{62636A9E-43CC-438C-8151-E0A17C583A10}" name="Art. 2º - Justificativa/comentários:" dataDxfId="42"/>
    <tableColumn id="22" xr3:uid="{3CC6267C-2651-427C-B3CB-A0CB8198898A}" name="Art. 3º - Proposta de alteração:" dataDxfId="41"/>
    <tableColumn id="23" xr3:uid="{AC4263D0-55F6-4A25-A87F-D9BF7DE9D968}" name="Art. 3º - Justificativa/comentários:" dataDxfId="40"/>
    <tableColumn id="24" xr3:uid="{55D53F5E-C3B3-47C1-B625-1A3A454B2D33}" name="Art. 4º - Proposta de alteração:" dataDxfId="39"/>
    <tableColumn id="25" xr3:uid="{5F91EBD4-F1E7-4074-8035-AD97A615253B}" name="Art. 4º - Justificativa/comentários:" dataDxfId="38"/>
    <tableColumn id="26" xr3:uid="{2F505676-73ED-48DA-8C58-933F9D563186}" name="Art. 5º - Proposta de alteração:" dataDxfId="37"/>
    <tableColumn id="27" xr3:uid="{B28309CA-FCE5-4F63-AEB6-247435089A73}" name="Art. 5º - Justificativa/comentários:" dataDxfId="36"/>
    <tableColumn id="28" xr3:uid="{28899ACA-8138-4653-BAFC-4100B5E3D323}" name="Art. 6º - Proposta de alteração:" dataDxfId="35"/>
    <tableColumn id="29" xr3:uid="{9D729314-A1DF-40C1-A235-583932526BCB}" name="Art. 6º - Justificativa/comentários:" dataDxfId="34"/>
    <tableColumn id="30" xr3:uid="{C86DDF05-1D2E-424A-8469-8B5B3E850FF2}" name="Art. 7º - Proposta de alteração:" dataDxfId="33"/>
    <tableColumn id="31" xr3:uid="{DC91125E-2F40-4E2D-A724-DEC0D64EB14E}" name="Art. 7º - Justificativa/comentários:" dataDxfId="32"/>
    <tableColumn id="32" xr3:uid="{CF0DC3F5-821F-41FC-84C0-90FFA656F2EA}" name="Art. 8º - Proposta de alteração:" dataDxfId="31"/>
    <tableColumn id="33" xr3:uid="{9ECE9E5F-8C0C-4539-BFA1-B07A7B59FA57}" name="Art. 8º - Justificativa/comentários:" dataDxfId="30"/>
    <tableColumn id="34" xr3:uid="{D929B051-00F2-4073-8DA6-F2CF85F948A6}" name="Art. 9º - Proposta de alteração:" dataDxfId="29"/>
    <tableColumn id="35" xr3:uid="{9FEB0995-0694-473E-8D05-3E94B5CD38CB}" name="Art. 9º - Justificativa/comentários:" dataDxfId="28"/>
    <tableColumn id="36" xr3:uid="{0608FF68-B6F0-40CD-A110-2864B9B167E6}" name="Art. 10 - Proposta de alteração:" dataDxfId="27"/>
    <tableColumn id="37" xr3:uid="{851F0C50-4C92-428E-9877-F2470B677F38}" name="Art. 10 - Justificativa/comentários:" dataDxfId="26"/>
    <tableColumn id="38" xr3:uid="{67264DEF-5703-4F68-8D0A-16EFFAA52FDC}" name="Art. 11 - Proposta de alteração:" dataDxfId="25"/>
    <tableColumn id="39" xr3:uid="{179A9C09-81B8-49A6-AE00-BE3812ECBEE7}" name="Art. 11 - Justificativa/comentários:" dataDxfId="24"/>
    <tableColumn id="40" xr3:uid="{DDF2FC7E-E60C-413E-B2D1-234F2B13A12A}" name="Art. 12 - Proposta de alteração:" dataDxfId="23"/>
    <tableColumn id="41" xr3:uid="{D8D99425-FA9B-4BE6-90F2-ED11EA21827D}" name="Art. 12 - Justificativa/comentários:" dataDxfId="22"/>
    <tableColumn id="42" xr3:uid="{00C3D20A-7714-45B5-BDA6-2FD2F21801AF}" name="Referências bibliográficas:" dataDxfId="21"/>
    <tableColumn id="43" xr3:uid="{3510EEE7-AD25-42C3-BE75-F48C9944EF31}" name="Você considera que a proposta de norma possui impactos:" dataDxfId="20"/>
    <tableColumn id="44" xr3:uid="{A835C962-FA40-4327-BB94-9814182A2773}" name=" Descreva aqui os impactos positivos:" dataDxfId="19"/>
    <tableColumn id="45" xr3:uid="{1D738D3D-D2AF-4811-AFBF-05AE35BAF060}" name="Descreva aqui os impactos negativos:" dataDxfId="18"/>
  </tableColumns>
  <tableStyleInfo name="Estilo de Tabela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1B0036-4076-47EC-848B-D1B40655C79D}" name="Tabela7" displayName="Tabela7" ref="D109:F117" totalsRowShown="0" headerRowDxfId="17" dataDxfId="16">
  <autoFilter ref="D109:F117" xr:uid="{49DBED63-45DC-4C30-9853-DFE19AB34E0A}"/>
  <tableColumns count="3">
    <tableColumn id="1" xr3:uid="{8127723E-646A-42E3-9795-A2D100216449}" name="Análise quantitativa das Contribuições" dataDxfId="15"/>
    <tableColumn id="2" xr3:uid="{99AECC70-623E-433A-859B-8D7DC63E930F}" name="Nº" dataDxfId="14"/>
    <tableColumn id="3" xr3:uid="{BFA0748F-78D0-4A7F-AED1-0F3A24C5469B}" name="%" dataDxfId="13">
      <calculatedColumnFormula>IFERROR(E110/$E$117,"")</calculatedColumnFormula>
    </tableColumn>
  </tableColumns>
  <tableStyleInfo name="TableStyleLight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FCA0F5-26E7-4609-B641-C9FC0E53AEEB}" name="Dados_tabelas" displayName="Dados_tabelas" ref="A1:F28" totalsRowShown="0" headerRowDxfId="12" dataDxfId="11">
  <autoFilter ref="A1:F28" xr:uid="{B19E770D-9389-4CFF-9A28-1C9560DD4308}">
    <filterColumn colId="0">
      <filters>
        <filter val="Pessoa Jurídica"/>
      </filters>
    </filterColumn>
  </autoFilter>
  <tableColumns count="6">
    <tableColumn id="1" xr3:uid="{29871DA8-8C49-485F-9625-B76E7E24D950}" name="Sua contribuição será feita em nome de uma pessoa física ou uma pessoa jurídica?" dataDxfId="10"/>
    <tableColumn id="2" xr3:uid="{602C20F9-7F57-4BD0-9407-312250444891}" name="Qual desses segmentos você se identifica?" dataDxfId="9"/>
    <tableColumn id="3" xr3:uid="{341416E2-6565-4B8A-A49A-1247EFA16690}" name="Você é a favor desta proposta de norma?" dataDxfId="8"/>
    <tableColumn id="6" xr3:uid="{13FBB054-F22C-400B-8B6F-6E7C0E95B9C9}" name="Você considera que a proposta de norma possui impactos" dataDxfId="7"/>
    <tableColumn id="7" xr3:uid="{BDBAD947-89F6-4F5C-A910-10642E4BCEC4}" name="Onde você está?" dataDxfId="6"/>
    <tableColumn id="8" xr3:uid="{F72C3F90-7034-4846-8C6C-61B44AD32415}" name="Em qual desses segmentos você se identifica como setor regulado?" dataDxfId="5"/>
  </tableColumns>
  <tableStyleInfo name="Estilo de Tabela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523235-42D2-41AA-9C24-5C947CE892CA}" name="Tabela1" displayName="Tabela1" ref="H1:I14" totalsRowShown="0" headerRowDxfId="4" dataDxfId="3" tableBorderDxfId="2">
  <autoFilter ref="H1:I14" xr:uid="{25555FE0-4165-4E3B-B916-C39A768C8C8B}"/>
  <tableColumns count="2">
    <tableColumn id="1" xr3:uid="{3C9BAC1D-5B75-453F-A156-5990766F0D93}" name="Dispositivos da Norma" dataDxfId="1"/>
    <tableColumn id="2" xr3:uid="{8165DB22-9721-4ACE-B51C-A7FFE81C61DC}" name="Nº" dataDxfId="0">
      <calculatedColumnFormula>COUNTIF(Lista_de_contribuições[Dispositivos],Tabela1[[#This Row],[Dispositivos da Norma]])</calculatedColumnFormula>
    </tableColumn>
  </tableColumns>
  <tableStyleInfo name="Estilo de Tabela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9" totalsRowShown="0">
  <autoFilter ref="A2:A9" xr:uid="{BD8326C0-E674-4B36-AE4B-77F7234B537A}"/>
  <tableColumns count="1">
    <tableColumn id="1" xr3:uid="{9D2630BF-4076-4DD6-BF8F-27EA486057C1}" name="Posicionamento da Anvisa"/>
  </tableColumns>
  <tableStyleInfo name="Estilo de tabela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12:A15" totalsRowShown="0">
  <autoFilter ref="A12:A15"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4.x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5C9F-3683-4FC3-84A9-BB3F03AD8159}">
  <sheetPr codeName="Sheet1">
    <pageSetUpPr autoPageBreaks="0" fitToPage="1"/>
  </sheetPr>
  <dimension ref="A1:AK111"/>
  <sheetViews>
    <sheetView showGridLines="0" tabSelected="1" zoomScaleNormal="100" zoomScaleSheetLayoutView="100" workbookViewId="0">
      <selection activeCell="B5" sqref="B5"/>
    </sheetView>
  </sheetViews>
  <sheetFormatPr defaultColWidth="8.85546875" defaultRowHeight="21" customHeight="1"/>
  <cols>
    <col min="1" max="1" width="1" style="119" customWidth="1"/>
    <col min="2" max="3" width="16.28515625" style="120" customWidth="1"/>
    <col min="4" max="4" width="14.85546875" style="119" customWidth="1"/>
    <col min="5" max="5" width="15.140625" style="119" customWidth="1"/>
    <col min="6" max="6" width="39.5703125" style="121" customWidth="1"/>
    <col min="7" max="7" width="41.42578125" style="121" customWidth="1"/>
    <col min="8" max="8" width="29.42578125" style="119" customWidth="1"/>
    <col min="9" max="9" width="39.28515625" style="119" customWidth="1"/>
    <col min="10" max="10" width="31.7109375" style="119" customWidth="1"/>
    <col min="11" max="11" width="31.7109375" style="206" customWidth="1"/>
    <col min="12" max="12" width="21.28515625" style="119" customWidth="1"/>
    <col min="13" max="13" width="8.85546875" style="166"/>
    <col min="14" max="14" width="8.85546875" style="166" customWidth="1"/>
    <col min="15" max="15" width="8.85546875" style="186" hidden="1" customWidth="1"/>
    <col min="16" max="16" width="11.28515625" style="168" hidden="1" customWidth="1"/>
    <col min="17" max="18" width="8.85546875" style="168" customWidth="1"/>
    <col min="19" max="19" width="11.42578125" style="168" bestFit="1" customWidth="1"/>
    <col min="20" max="20" width="8.85546875" style="168"/>
    <col min="21" max="37" width="8.85546875" style="166"/>
    <col min="38" max="16384" width="8.85546875" style="119"/>
  </cols>
  <sheetData>
    <row r="1" spans="2:37" customFormat="1" ht="119.45" customHeight="1">
      <c r="B1" s="76" t="s">
        <v>0</v>
      </c>
      <c r="C1" s="76"/>
      <c r="F1" s="102"/>
      <c r="G1" s="102"/>
      <c r="K1" s="203"/>
      <c r="M1" s="172"/>
      <c r="N1" s="172"/>
      <c r="O1" s="173" t="s">
        <v>1</v>
      </c>
      <c r="P1" s="173">
        <f>SUM(P2,P3)</f>
        <v>107</v>
      </c>
      <c r="Q1" s="174"/>
      <c r="R1" s="175"/>
      <c r="S1" s="176"/>
      <c r="T1" s="177"/>
      <c r="U1" s="177"/>
      <c r="V1" s="177"/>
      <c r="W1" s="172"/>
      <c r="X1" s="172"/>
      <c r="Y1" s="172"/>
      <c r="Z1" s="172"/>
      <c r="AA1" s="172"/>
      <c r="AB1" s="172"/>
      <c r="AC1" s="172"/>
      <c r="AD1" s="172"/>
      <c r="AE1" s="172"/>
      <c r="AF1" s="172"/>
      <c r="AG1" s="172"/>
      <c r="AH1" s="172"/>
      <c r="AI1" s="172"/>
      <c r="AJ1" s="172"/>
      <c r="AK1" s="172"/>
    </row>
    <row r="2" spans="2:37" customFormat="1" ht="138.6" customHeight="1">
      <c r="B2" s="76"/>
      <c r="C2" s="76"/>
      <c r="F2" s="102"/>
      <c r="G2" s="102"/>
      <c r="K2" s="203"/>
      <c r="M2" s="172"/>
      <c r="N2" s="172"/>
      <c r="O2" s="173" t="s">
        <v>2</v>
      </c>
      <c r="P2" s="178">
        <f>COUNTIF(O:O,1)</f>
        <v>107</v>
      </c>
      <c r="Q2" s="179"/>
      <c r="R2" s="175"/>
      <c r="S2" s="176"/>
      <c r="T2" s="177"/>
      <c r="U2" s="177"/>
      <c r="V2" s="177"/>
      <c r="W2" s="172"/>
      <c r="X2" s="172"/>
      <c r="Y2" s="172"/>
      <c r="Z2" s="172"/>
      <c r="AA2" s="172"/>
      <c r="AB2" s="172"/>
      <c r="AC2" s="172"/>
      <c r="AD2" s="172"/>
      <c r="AE2" s="172"/>
      <c r="AF2" s="172"/>
      <c r="AG2" s="172"/>
      <c r="AH2" s="172"/>
      <c r="AI2" s="172"/>
      <c r="AJ2" s="172"/>
      <c r="AK2" s="172"/>
    </row>
    <row r="3" spans="2:37" customFormat="1" ht="24.6" customHeight="1">
      <c r="B3" s="77"/>
      <c r="C3" s="77"/>
      <c r="F3" s="102"/>
      <c r="G3" s="102"/>
      <c r="H3" s="74" t="s">
        <v>3</v>
      </c>
      <c r="I3" s="75"/>
      <c r="J3" s="125"/>
      <c r="K3" s="204"/>
      <c r="L3" s="125"/>
      <c r="M3" s="172"/>
      <c r="N3" s="172"/>
      <c r="O3" s="180" t="s">
        <v>4</v>
      </c>
      <c r="P3" s="178">
        <f>COUNTIF(O:O,0)</f>
        <v>0</v>
      </c>
      <c r="Q3" s="181" t="s">
        <v>5</v>
      </c>
      <c r="R3" s="182">
        <f>P2/P1</f>
        <v>1</v>
      </c>
      <c r="S3" s="176"/>
      <c r="T3" s="183"/>
      <c r="U3" s="177"/>
      <c r="V3" s="177"/>
      <c r="W3" s="172"/>
      <c r="X3" s="172"/>
      <c r="Y3" s="172"/>
      <c r="Z3" s="172"/>
      <c r="AA3" s="172"/>
      <c r="AB3" s="172"/>
      <c r="AC3" s="172"/>
      <c r="AD3" s="172"/>
      <c r="AE3" s="172"/>
      <c r="AF3" s="172"/>
      <c r="AG3" s="172"/>
      <c r="AH3" s="172"/>
      <c r="AI3" s="172"/>
      <c r="AJ3" s="172"/>
      <c r="AK3" s="172"/>
    </row>
    <row r="4" spans="2:37" customFormat="1" ht="46.15" customHeight="1">
      <c r="B4" s="78" t="s">
        <v>6</v>
      </c>
      <c r="C4" s="78" t="s">
        <v>7</v>
      </c>
      <c r="D4" s="1" t="s">
        <v>8</v>
      </c>
      <c r="E4" s="1" t="s">
        <v>9</v>
      </c>
      <c r="F4" s="103" t="s">
        <v>10</v>
      </c>
      <c r="G4" s="103" t="s">
        <v>11</v>
      </c>
      <c r="H4" s="146" t="s">
        <v>12</v>
      </c>
      <c r="I4" s="146" t="s">
        <v>13</v>
      </c>
      <c r="J4" s="126" t="s">
        <v>14</v>
      </c>
      <c r="K4" s="205" t="s">
        <v>15</v>
      </c>
      <c r="L4" s="126" t="s">
        <v>16</v>
      </c>
      <c r="M4" s="172"/>
      <c r="N4" s="172"/>
      <c r="O4" s="184" t="s">
        <v>17</v>
      </c>
      <c r="P4" s="176"/>
      <c r="Q4" s="176"/>
      <c r="R4" s="176"/>
      <c r="S4" s="176"/>
      <c r="T4" s="176"/>
      <c r="U4" s="177"/>
      <c r="V4" s="177"/>
      <c r="W4" s="172"/>
      <c r="X4" s="172"/>
      <c r="Y4" s="172"/>
      <c r="Z4" s="172"/>
      <c r="AA4" s="172"/>
      <c r="AB4" s="172"/>
      <c r="AC4" s="172"/>
      <c r="AD4" s="172"/>
      <c r="AE4" s="172"/>
      <c r="AF4" s="172"/>
      <c r="AG4" s="172"/>
      <c r="AH4" s="172"/>
      <c r="AI4" s="172"/>
      <c r="AJ4" s="172"/>
      <c r="AK4" s="172"/>
    </row>
    <row r="5" spans="2:37" s="118" customFormat="1" ht="82.9" customHeight="1">
      <c r="B5" s="104">
        <v>321</v>
      </c>
      <c r="C5" s="104" t="s">
        <v>18</v>
      </c>
      <c r="D5" s="104" t="s">
        <v>19</v>
      </c>
      <c r="E5" s="104" t="s">
        <v>20</v>
      </c>
      <c r="F5" s="104" t="s">
        <v>21</v>
      </c>
      <c r="G5" s="104" t="s">
        <v>21</v>
      </c>
      <c r="H5" s="104" t="s">
        <v>22</v>
      </c>
      <c r="I5" s="104"/>
      <c r="J5" s="104"/>
      <c r="K5" s="104"/>
      <c r="L5" s="104"/>
      <c r="M5" s="170"/>
      <c r="N5" s="170"/>
      <c r="O5" s="167">
        <f>IF(Lista_de_contribuições[[#This Row],[Posicionamento da Anvisa]]&lt;&gt;"",1,0)</f>
        <v>1</v>
      </c>
      <c r="P5" s="170"/>
      <c r="Q5" s="170"/>
      <c r="R5" s="170"/>
      <c r="S5" s="170"/>
      <c r="T5" s="170"/>
      <c r="U5" s="185"/>
      <c r="V5" s="185"/>
      <c r="W5" s="170"/>
      <c r="X5" s="170"/>
      <c r="Y5" s="170"/>
      <c r="Z5" s="170"/>
      <c r="AA5" s="170"/>
      <c r="AB5" s="170"/>
      <c r="AC5" s="170"/>
      <c r="AD5" s="170"/>
      <c r="AE5" s="170"/>
      <c r="AF5" s="170"/>
      <c r="AG5" s="170"/>
      <c r="AH5" s="170"/>
      <c r="AI5" s="170"/>
      <c r="AJ5" s="170"/>
      <c r="AK5" s="170"/>
    </row>
    <row r="6" spans="2:37" ht="21" customHeight="1">
      <c r="B6" s="104">
        <v>327</v>
      </c>
      <c r="C6" s="104" t="s">
        <v>23</v>
      </c>
      <c r="D6" s="104"/>
      <c r="E6" s="104" t="s">
        <v>20</v>
      </c>
      <c r="F6" s="104" t="s">
        <v>21</v>
      </c>
      <c r="G6" s="104" t="s">
        <v>21</v>
      </c>
      <c r="H6" s="104" t="s">
        <v>22</v>
      </c>
      <c r="I6" s="104"/>
      <c r="J6" s="104"/>
      <c r="K6" s="104"/>
      <c r="L6" s="104"/>
      <c r="O6" s="167">
        <f>IF(Lista_de_contribuições[[#This Row],[Posicionamento da Anvisa]]&lt;&gt;"",1,0)</f>
        <v>1</v>
      </c>
    </row>
    <row r="7" spans="2:37" ht="409.6">
      <c r="B7" s="104">
        <v>356</v>
      </c>
      <c r="C7" s="104" t="s">
        <v>24</v>
      </c>
      <c r="D7" s="104"/>
      <c r="E7" s="104" t="s">
        <v>20</v>
      </c>
      <c r="F7" s="104" t="s">
        <v>25</v>
      </c>
      <c r="G7" s="104" t="s">
        <v>26</v>
      </c>
      <c r="H7" s="104" t="s">
        <v>27</v>
      </c>
      <c r="I7" s="104" t="s">
        <v>28</v>
      </c>
      <c r="J7" s="104"/>
      <c r="K7" s="104"/>
      <c r="L7" s="104"/>
      <c r="O7" s="167">
        <f>IF(Lista_de_contribuições[[#This Row],[Posicionamento da Anvisa]]&lt;&gt;"",1,0)</f>
        <v>1</v>
      </c>
    </row>
    <row r="8" spans="2:37" ht="21" customHeight="1">
      <c r="B8" s="104">
        <v>318</v>
      </c>
      <c r="C8" s="104" t="s">
        <v>29</v>
      </c>
      <c r="D8" s="104" t="s">
        <v>19</v>
      </c>
      <c r="E8" s="104" t="s">
        <v>30</v>
      </c>
      <c r="F8" s="104" t="s">
        <v>31</v>
      </c>
      <c r="G8" s="104" t="s">
        <v>31</v>
      </c>
      <c r="H8" s="104" t="s">
        <v>22</v>
      </c>
      <c r="I8" s="104"/>
      <c r="J8" s="104"/>
      <c r="K8" s="104"/>
      <c r="L8" s="104"/>
      <c r="O8" s="167">
        <f>IF(Lista_de_contribuições[[#This Row],[Posicionamento da Anvisa]]&lt;&gt;"",1,0)</f>
        <v>1</v>
      </c>
    </row>
    <row r="9" spans="2:37" ht="21" customHeight="1">
      <c r="B9" s="104">
        <v>321</v>
      </c>
      <c r="C9" s="104" t="s">
        <v>18</v>
      </c>
      <c r="D9" s="104" t="s">
        <v>19</v>
      </c>
      <c r="E9" s="104" t="s">
        <v>30</v>
      </c>
      <c r="F9" s="104" t="s">
        <v>21</v>
      </c>
      <c r="G9" s="104" t="s">
        <v>21</v>
      </c>
      <c r="H9" s="104" t="s">
        <v>22</v>
      </c>
      <c r="I9" s="104"/>
      <c r="J9" s="104"/>
      <c r="K9" s="104"/>
      <c r="L9" s="104"/>
      <c r="O9" s="167">
        <f>IF(Lista_de_contribuições[[#This Row],[Posicionamento da Anvisa]]&lt;&gt;"",1,0)</f>
        <v>1</v>
      </c>
    </row>
    <row r="10" spans="2:37" ht="21" customHeight="1">
      <c r="B10" s="104">
        <v>327</v>
      </c>
      <c r="C10" s="104" t="s">
        <v>23</v>
      </c>
      <c r="D10" s="104"/>
      <c r="E10" s="104" t="s">
        <v>30</v>
      </c>
      <c r="F10" s="104" t="s">
        <v>21</v>
      </c>
      <c r="G10" s="104" t="s">
        <v>21</v>
      </c>
      <c r="H10" s="104" t="s">
        <v>22</v>
      </c>
      <c r="I10" s="104"/>
      <c r="J10" s="104"/>
      <c r="K10" s="104"/>
      <c r="L10" s="104"/>
      <c r="O10" s="167">
        <f>IF(Lista_de_contribuições[[#This Row],[Posicionamento da Anvisa]]&lt;&gt;"",1,0)</f>
        <v>1</v>
      </c>
    </row>
    <row r="11" spans="2:37" ht="168" customHeight="1">
      <c r="B11" s="104">
        <v>337</v>
      </c>
      <c r="C11" s="104" t="s">
        <v>32</v>
      </c>
      <c r="D11" s="104" t="s">
        <v>19</v>
      </c>
      <c r="E11" s="104" t="s">
        <v>30</v>
      </c>
      <c r="F11" s="104"/>
      <c r="G11" s="104" t="s">
        <v>33</v>
      </c>
      <c r="H11" s="104" t="s">
        <v>27</v>
      </c>
      <c r="I11" s="104" t="s">
        <v>34</v>
      </c>
      <c r="J11" s="104"/>
      <c r="K11" s="104"/>
      <c r="L11" s="104"/>
      <c r="O11" s="167">
        <f>IF(Lista_de_contribuições[[#This Row],[Posicionamento da Anvisa]]&lt;&gt;"",1,0)</f>
        <v>1</v>
      </c>
    </row>
    <row r="12" spans="2:37" ht="200.25">
      <c r="B12" s="104">
        <v>165</v>
      </c>
      <c r="C12" s="104" t="s">
        <v>35</v>
      </c>
      <c r="D12" s="104"/>
      <c r="E12" s="104" t="s">
        <v>36</v>
      </c>
      <c r="F12" s="104" t="s">
        <v>37</v>
      </c>
      <c r="G12" s="104" t="s">
        <v>38</v>
      </c>
      <c r="H12" s="104" t="s">
        <v>39</v>
      </c>
      <c r="I12" s="104" t="s">
        <v>40</v>
      </c>
      <c r="J12" s="104"/>
      <c r="K12" s="104" t="s">
        <v>41</v>
      </c>
      <c r="L12" s="104"/>
      <c r="O12" s="167">
        <f>IF(Lista_de_contribuições[[#This Row],[Posicionamento da Anvisa]]&lt;&gt;"",1,0)</f>
        <v>1</v>
      </c>
    </row>
    <row r="13" spans="2:37" ht="213.75">
      <c r="B13" s="104">
        <v>270</v>
      </c>
      <c r="C13" s="104" t="s">
        <v>42</v>
      </c>
      <c r="D13" s="104" t="s">
        <v>43</v>
      </c>
      <c r="E13" s="104" t="s">
        <v>36</v>
      </c>
      <c r="F13" s="104" t="s">
        <v>44</v>
      </c>
      <c r="G13" s="104" t="s">
        <v>45</v>
      </c>
      <c r="H13" s="104" t="s">
        <v>39</v>
      </c>
      <c r="I13" s="104" t="s">
        <v>46</v>
      </c>
      <c r="J13" s="104" t="s">
        <v>47</v>
      </c>
      <c r="K13" s="104"/>
      <c r="L13" s="104"/>
      <c r="O13" s="167">
        <f>IF(Lista_de_contribuições[[#This Row],[Posicionamento da Anvisa]]&lt;&gt;"",1,0)</f>
        <v>1</v>
      </c>
    </row>
    <row r="14" spans="2:37" s="166" customFormat="1" ht="276">
      <c r="B14" s="104">
        <v>289</v>
      </c>
      <c r="C14" s="104" t="s">
        <v>48</v>
      </c>
      <c r="D14" s="104" t="s">
        <v>43</v>
      </c>
      <c r="E14" s="104" t="s">
        <v>36</v>
      </c>
      <c r="F14" s="104" t="s">
        <v>49</v>
      </c>
      <c r="G14" s="104" t="s">
        <v>50</v>
      </c>
      <c r="H14" s="104" t="s">
        <v>39</v>
      </c>
      <c r="I14" s="104" t="s">
        <v>46</v>
      </c>
      <c r="J14" s="104" t="s">
        <v>47</v>
      </c>
      <c r="K14" s="104" t="s">
        <v>51</v>
      </c>
      <c r="L14" s="104"/>
      <c r="O14" s="167">
        <f>IF(Lista_de_contribuições[[#This Row],[Posicionamento da Anvisa]]&lt;&gt;"",1,0)</f>
        <v>1</v>
      </c>
      <c r="P14" s="168"/>
      <c r="Q14" s="168"/>
      <c r="R14" s="168"/>
      <c r="S14" s="168"/>
      <c r="T14" s="168"/>
    </row>
    <row r="15" spans="2:37" ht="276">
      <c r="B15" s="104">
        <v>297</v>
      </c>
      <c r="C15" s="104" t="s">
        <v>52</v>
      </c>
      <c r="D15" s="104" t="s">
        <v>43</v>
      </c>
      <c r="E15" s="104" t="s">
        <v>36</v>
      </c>
      <c r="F15" s="104" t="s">
        <v>53</v>
      </c>
      <c r="G15" s="104" t="s">
        <v>54</v>
      </c>
      <c r="H15" s="104" t="s">
        <v>39</v>
      </c>
      <c r="I15" s="104" t="s">
        <v>55</v>
      </c>
      <c r="J15" s="104" t="s">
        <v>47</v>
      </c>
      <c r="K15" s="104"/>
      <c r="L15" s="104"/>
      <c r="O15" s="167">
        <f>IF(Lista_de_contribuições[[#This Row],[Posicionamento da Anvisa]]&lt;&gt;"",1,0)</f>
        <v>1</v>
      </c>
    </row>
    <row r="16" spans="2:37" ht="116.25" customHeight="1">
      <c r="B16" s="104">
        <v>305</v>
      </c>
      <c r="C16" s="104" t="s">
        <v>56</v>
      </c>
      <c r="D16" s="104" t="s">
        <v>19</v>
      </c>
      <c r="E16" s="104" t="s">
        <v>36</v>
      </c>
      <c r="F16" s="104" t="s">
        <v>57</v>
      </c>
      <c r="G16" s="104" t="s">
        <v>58</v>
      </c>
      <c r="H16" s="104" t="s">
        <v>59</v>
      </c>
      <c r="I16" s="104"/>
      <c r="J16" s="104"/>
      <c r="K16" s="104" t="s">
        <v>41</v>
      </c>
      <c r="L16" s="104"/>
      <c r="O16" s="167">
        <f>IF(Lista_de_contribuições[[#This Row],[Posicionamento da Anvisa]]&lt;&gt;"",1,0)</f>
        <v>1</v>
      </c>
    </row>
    <row r="17" spans="2:37" s="169" customFormat="1" ht="409.15" customHeight="1">
      <c r="B17" s="104">
        <v>318</v>
      </c>
      <c r="C17" s="104" t="s">
        <v>29</v>
      </c>
      <c r="D17" s="104" t="s">
        <v>19</v>
      </c>
      <c r="E17" s="104" t="s">
        <v>36</v>
      </c>
      <c r="F17" s="104" t="s">
        <v>60</v>
      </c>
      <c r="G17" s="104" t="s">
        <v>61</v>
      </c>
      <c r="H17" s="104" t="s">
        <v>39</v>
      </c>
      <c r="I17" s="104" t="s">
        <v>62</v>
      </c>
      <c r="J17" s="104" t="s">
        <v>47</v>
      </c>
      <c r="K17" s="104" t="s">
        <v>63</v>
      </c>
      <c r="L17" s="104"/>
      <c r="M17" s="166"/>
      <c r="N17" s="166"/>
      <c r="O17" s="167">
        <f>IF(Lista_de_contribuições[[#This Row],[Posicionamento da Anvisa]]&lt;&gt;"",1,0)</f>
        <v>1</v>
      </c>
      <c r="P17" s="168"/>
      <c r="Q17" s="168"/>
      <c r="R17" s="168"/>
      <c r="S17" s="168"/>
      <c r="T17" s="168"/>
      <c r="U17" s="166"/>
      <c r="V17" s="166"/>
      <c r="W17" s="166"/>
      <c r="X17" s="166"/>
      <c r="Y17" s="166"/>
      <c r="Z17" s="166"/>
      <c r="AA17" s="166"/>
      <c r="AB17" s="166"/>
      <c r="AC17" s="166"/>
      <c r="AD17" s="166"/>
      <c r="AE17" s="166"/>
      <c r="AF17" s="166"/>
      <c r="AG17" s="166"/>
      <c r="AH17" s="166"/>
      <c r="AI17" s="166"/>
      <c r="AJ17" s="166"/>
      <c r="AK17" s="166"/>
    </row>
    <row r="18" spans="2:37" ht="117.75" customHeight="1">
      <c r="B18" s="104">
        <v>321</v>
      </c>
      <c r="C18" s="104" t="s">
        <v>18</v>
      </c>
      <c r="D18" s="104" t="s">
        <v>19</v>
      </c>
      <c r="E18" s="104" t="s">
        <v>36</v>
      </c>
      <c r="F18" s="104" t="s">
        <v>64</v>
      </c>
      <c r="G18" s="104" t="s">
        <v>65</v>
      </c>
      <c r="H18" s="104" t="s">
        <v>59</v>
      </c>
      <c r="I18" s="104" t="s">
        <v>66</v>
      </c>
      <c r="J18" s="104"/>
      <c r="K18" s="104" t="s">
        <v>41</v>
      </c>
      <c r="L18" s="104"/>
      <c r="O18" s="167">
        <f>IF(Lista_de_contribuições[[#This Row],[Posicionamento da Anvisa]]&lt;&gt;"",1,0)</f>
        <v>1</v>
      </c>
    </row>
    <row r="19" spans="2:37" ht="200.25">
      <c r="B19" s="104">
        <v>325</v>
      </c>
      <c r="C19" s="104" t="s">
        <v>67</v>
      </c>
      <c r="D19" s="104" t="s">
        <v>43</v>
      </c>
      <c r="E19" s="104" t="s">
        <v>36</v>
      </c>
      <c r="F19" s="104" t="s">
        <v>68</v>
      </c>
      <c r="G19" s="104" t="s">
        <v>69</v>
      </c>
      <c r="H19" s="104" t="s">
        <v>39</v>
      </c>
      <c r="I19" s="104" t="s">
        <v>70</v>
      </c>
      <c r="J19" s="104"/>
      <c r="K19" s="104" t="s">
        <v>63</v>
      </c>
      <c r="L19" s="104"/>
      <c r="O19" s="167">
        <f>IF(Lista_de_contribuições[[#This Row],[Posicionamento da Anvisa]]&lt;&gt;"",1,0)</f>
        <v>1</v>
      </c>
    </row>
    <row r="20" spans="2:37" ht="276">
      <c r="B20" s="104">
        <v>326</v>
      </c>
      <c r="C20" s="104" t="s">
        <v>71</v>
      </c>
      <c r="D20" s="104" t="s">
        <v>19</v>
      </c>
      <c r="E20" s="104" t="s">
        <v>36</v>
      </c>
      <c r="F20" s="104" t="s">
        <v>72</v>
      </c>
      <c r="G20" s="104" t="s">
        <v>73</v>
      </c>
      <c r="H20" s="104" t="s">
        <v>27</v>
      </c>
      <c r="I20" s="104" t="s">
        <v>74</v>
      </c>
      <c r="J20" s="104"/>
      <c r="K20" s="104"/>
      <c r="L20" s="104"/>
      <c r="O20" s="167">
        <f>IF(Lista_de_contribuições[[#This Row],[Posicionamento da Anvisa]]&lt;&gt;"",1,0)</f>
        <v>1</v>
      </c>
    </row>
    <row r="21" spans="2:37" ht="12.75">
      <c r="B21" s="104">
        <v>327</v>
      </c>
      <c r="C21" s="104" t="s">
        <v>23</v>
      </c>
      <c r="D21" s="104"/>
      <c r="E21" s="104" t="s">
        <v>36</v>
      </c>
      <c r="F21" s="104" t="s">
        <v>21</v>
      </c>
      <c r="G21" s="104" t="s">
        <v>21</v>
      </c>
      <c r="H21" s="104" t="s">
        <v>22</v>
      </c>
      <c r="I21" s="104"/>
      <c r="J21" s="104"/>
      <c r="K21" s="104"/>
      <c r="L21" s="104"/>
      <c r="O21" s="167">
        <f>IF(Lista_de_contribuições[[#This Row],[Posicionamento da Anvisa]]&lt;&gt;"",1,0)</f>
        <v>1</v>
      </c>
    </row>
    <row r="22" spans="2:37" ht="364.5">
      <c r="B22" s="104">
        <v>330</v>
      </c>
      <c r="C22" s="104" t="s">
        <v>75</v>
      </c>
      <c r="D22" s="104" t="s">
        <v>43</v>
      </c>
      <c r="E22" s="104" t="s">
        <v>36</v>
      </c>
      <c r="F22" s="104" t="s">
        <v>76</v>
      </c>
      <c r="G22" s="104" t="s">
        <v>77</v>
      </c>
      <c r="H22" s="104" t="s">
        <v>27</v>
      </c>
      <c r="I22" s="104" t="s">
        <v>78</v>
      </c>
      <c r="J22" s="104"/>
      <c r="K22" s="104"/>
      <c r="L22" s="104"/>
      <c r="O22" s="167">
        <f>IF(Lista_de_contribuições[[#This Row],[Posicionamento da Anvisa]]&lt;&gt;"",1,0)</f>
        <v>1</v>
      </c>
    </row>
    <row r="23" spans="2:37" ht="213.75">
      <c r="B23" s="104">
        <v>337</v>
      </c>
      <c r="C23" s="104" t="s">
        <v>32</v>
      </c>
      <c r="D23" s="104" t="s">
        <v>19</v>
      </c>
      <c r="E23" s="104" t="s">
        <v>36</v>
      </c>
      <c r="F23" s="104" t="s">
        <v>79</v>
      </c>
      <c r="G23" s="104" t="s">
        <v>80</v>
      </c>
      <c r="H23" s="104" t="s">
        <v>39</v>
      </c>
      <c r="I23" s="104" t="s">
        <v>81</v>
      </c>
      <c r="J23" s="104" t="s">
        <v>47</v>
      </c>
      <c r="K23" s="104" t="s">
        <v>41</v>
      </c>
      <c r="L23" s="104"/>
      <c r="O23" s="167">
        <f>IF(Lista_de_contribuições[[#This Row],[Posicionamento da Anvisa]]&lt;&gt;"",1,0)</f>
        <v>1</v>
      </c>
    </row>
    <row r="24" spans="2:37" ht="226.5">
      <c r="B24" s="104">
        <v>341</v>
      </c>
      <c r="C24" s="104" t="s">
        <v>82</v>
      </c>
      <c r="D24" s="104" t="s">
        <v>19</v>
      </c>
      <c r="E24" s="104" t="s">
        <v>36</v>
      </c>
      <c r="F24" s="104" t="s">
        <v>83</v>
      </c>
      <c r="G24" s="104" t="s">
        <v>84</v>
      </c>
      <c r="H24" s="104" t="s">
        <v>27</v>
      </c>
      <c r="I24" s="104" t="s">
        <v>85</v>
      </c>
      <c r="J24" s="104"/>
      <c r="K24" s="104"/>
      <c r="L24" s="104"/>
      <c r="O24" s="167">
        <f>IF(Lista_de_contribuições[[#This Row],[Posicionamento da Anvisa]]&lt;&gt;"",1,0)</f>
        <v>1</v>
      </c>
    </row>
    <row r="25" spans="2:37" ht="408" customHeight="1">
      <c r="B25" s="104">
        <v>343</v>
      </c>
      <c r="C25" s="104" t="s">
        <v>86</v>
      </c>
      <c r="D25" s="104" t="s">
        <v>19</v>
      </c>
      <c r="E25" s="104" t="s">
        <v>36</v>
      </c>
      <c r="F25" s="104" t="s">
        <v>87</v>
      </c>
      <c r="G25" s="104" t="s">
        <v>88</v>
      </c>
      <c r="H25" s="104" t="s">
        <v>27</v>
      </c>
      <c r="I25" s="104" t="s">
        <v>89</v>
      </c>
      <c r="J25" s="104"/>
      <c r="K25" s="104"/>
      <c r="L25" s="104"/>
      <c r="O25" s="167">
        <f>IF(Lista_de_contribuições[[#This Row],[Posicionamento da Anvisa]]&lt;&gt;"",1,0)</f>
        <v>1</v>
      </c>
    </row>
    <row r="26" spans="2:37" ht="182.25" customHeight="1">
      <c r="B26" s="104">
        <v>348</v>
      </c>
      <c r="C26" s="104" t="s">
        <v>90</v>
      </c>
      <c r="D26" s="104" t="s">
        <v>43</v>
      </c>
      <c r="E26" s="104" t="s">
        <v>36</v>
      </c>
      <c r="F26" s="104" t="s">
        <v>91</v>
      </c>
      <c r="G26" s="104" t="s">
        <v>92</v>
      </c>
      <c r="H26" s="104" t="s">
        <v>39</v>
      </c>
      <c r="I26" s="104" t="s">
        <v>93</v>
      </c>
      <c r="J26" s="104" t="s">
        <v>47</v>
      </c>
      <c r="K26" s="104" t="s">
        <v>41</v>
      </c>
      <c r="L26" s="104"/>
      <c r="O26" s="167">
        <f>IF(Lista_de_contribuições[[#This Row],[Posicionamento da Anvisa]]&lt;&gt;"",1,0)</f>
        <v>1</v>
      </c>
    </row>
    <row r="27" spans="2:37" ht="288.75">
      <c r="B27" s="104">
        <v>350</v>
      </c>
      <c r="C27" s="104" t="s">
        <v>94</v>
      </c>
      <c r="D27" s="104" t="s">
        <v>43</v>
      </c>
      <c r="E27" s="104" t="s">
        <v>36</v>
      </c>
      <c r="F27" s="104" t="s">
        <v>95</v>
      </c>
      <c r="G27" s="104" t="s">
        <v>96</v>
      </c>
      <c r="H27" s="104" t="s">
        <v>59</v>
      </c>
      <c r="I27" s="104" t="s">
        <v>97</v>
      </c>
      <c r="J27" s="104"/>
      <c r="K27" s="104" t="s">
        <v>51</v>
      </c>
      <c r="L27" s="104"/>
      <c r="O27" s="167">
        <f>IF(Lista_de_contribuições[[#This Row],[Posicionamento da Anvisa]]&lt;&gt;"",1,0)</f>
        <v>1</v>
      </c>
    </row>
    <row r="28" spans="2:37" ht="88.5">
      <c r="B28" s="104">
        <v>165</v>
      </c>
      <c r="C28" s="104" t="s">
        <v>35</v>
      </c>
      <c r="D28" s="104"/>
      <c r="E28" s="104" t="s">
        <v>98</v>
      </c>
      <c r="F28" s="104" t="s">
        <v>99</v>
      </c>
      <c r="G28" s="104" t="s">
        <v>100</v>
      </c>
      <c r="H28" s="104" t="s">
        <v>59</v>
      </c>
      <c r="I28" s="104" t="s">
        <v>101</v>
      </c>
      <c r="J28" s="104"/>
      <c r="K28" s="104" t="s">
        <v>102</v>
      </c>
      <c r="L28" s="104"/>
      <c r="O28" s="167">
        <f>IF(Lista_de_contribuições[[#This Row],[Posicionamento da Anvisa]]&lt;&gt;"",1,0)</f>
        <v>1</v>
      </c>
    </row>
    <row r="29" spans="2:37" s="169" customFormat="1" ht="307.5" customHeight="1">
      <c r="B29" s="104">
        <v>270</v>
      </c>
      <c r="C29" s="104" t="s">
        <v>42</v>
      </c>
      <c r="D29" s="104" t="s">
        <v>43</v>
      </c>
      <c r="E29" s="104" t="s">
        <v>98</v>
      </c>
      <c r="F29" s="104" t="s">
        <v>103</v>
      </c>
      <c r="G29" s="104" t="s">
        <v>104</v>
      </c>
      <c r="H29" s="104" t="s">
        <v>39</v>
      </c>
      <c r="I29" s="104" t="s">
        <v>105</v>
      </c>
      <c r="J29" s="104"/>
      <c r="K29" s="104" t="s">
        <v>106</v>
      </c>
      <c r="L29" s="104"/>
      <c r="M29" s="166"/>
      <c r="N29" s="166"/>
      <c r="O29" s="167">
        <f>IF(Lista_de_contribuições[[#This Row],[Posicionamento da Anvisa]]&lt;&gt;"",1,0)</f>
        <v>1</v>
      </c>
      <c r="P29" s="168"/>
      <c r="Q29" s="168"/>
      <c r="R29" s="168"/>
      <c r="S29" s="168"/>
      <c r="T29" s="168"/>
      <c r="U29" s="166"/>
      <c r="V29" s="166"/>
      <c r="W29" s="166"/>
      <c r="X29" s="166"/>
      <c r="Y29" s="166"/>
      <c r="Z29" s="166"/>
      <c r="AA29" s="166"/>
      <c r="AB29" s="166"/>
      <c r="AC29" s="166"/>
      <c r="AD29" s="166"/>
      <c r="AE29" s="166"/>
      <c r="AF29" s="166"/>
      <c r="AG29" s="166"/>
      <c r="AH29" s="166"/>
      <c r="AI29" s="166"/>
      <c r="AJ29" s="166"/>
      <c r="AK29" s="166"/>
    </row>
    <row r="30" spans="2:37" s="166" customFormat="1" ht="409.6">
      <c r="B30" s="104">
        <v>289</v>
      </c>
      <c r="C30" s="104" t="s">
        <v>48</v>
      </c>
      <c r="D30" s="104" t="s">
        <v>43</v>
      </c>
      <c r="E30" s="104" t="s">
        <v>98</v>
      </c>
      <c r="F30" s="104" t="s">
        <v>107</v>
      </c>
      <c r="G30" s="104" t="s">
        <v>108</v>
      </c>
      <c r="H30" s="104" t="s">
        <v>39</v>
      </c>
      <c r="I30" s="104" t="s">
        <v>109</v>
      </c>
      <c r="J30" s="104"/>
      <c r="K30" s="104" t="s">
        <v>106</v>
      </c>
      <c r="L30" s="104"/>
      <c r="O30" s="167">
        <f>IF(Lista_de_contribuições[[#This Row],[Posicionamento da Anvisa]]&lt;&gt;"",1,0)</f>
        <v>1</v>
      </c>
      <c r="P30" s="168"/>
      <c r="Q30" s="168"/>
      <c r="R30" s="168"/>
      <c r="S30" s="168"/>
      <c r="T30" s="168"/>
    </row>
    <row r="31" spans="2:37" ht="409.6">
      <c r="B31" s="104">
        <v>292</v>
      </c>
      <c r="C31" s="104" t="s">
        <v>110</v>
      </c>
      <c r="D31" s="104" t="s">
        <v>19</v>
      </c>
      <c r="E31" s="104" t="s">
        <v>98</v>
      </c>
      <c r="F31" s="104" t="s">
        <v>111</v>
      </c>
      <c r="G31" s="104" t="s">
        <v>112</v>
      </c>
      <c r="H31" s="104" t="s">
        <v>59</v>
      </c>
      <c r="I31" s="104" t="s">
        <v>105</v>
      </c>
      <c r="J31" s="104"/>
      <c r="K31" s="104" t="s">
        <v>106</v>
      </c>
      <c r="L31" s="104"/>
      <c r="O31" s="167">
        <f>IF(Lista_de_contribuições[[#This Row],[Posicionamento da Anvisa]]&lt;&gt;"",1,0)</f>
        <v>1</v>
      </c>
    </row>
    <row r="32" spans="2:37" ht="263.25" customHeight="1">
      <c r="B32" s="104">
        <v>305</v>
      </c>
      <c r="C32" s="104" t="s">
        <v>56</v>
      </c>
      <c r="D32" s="104" t="s">
        <v>19</v>
      </c>
      <c r="E32" s="104" t="s">
        <v>98</v>
      </c>
      <c r="F32" s="104" t="s">
        <v>113</v>
      </c>
      <c r="G32" s="104" t="s">
        <v>114</v>
      </c>
      <c r="H32" s="104" t="s">
        <v>39</v>
      </c>
      <c r="I32" s="104" t="s">
        <v>115</v>
      </c>
      <c r="J32" s="104"/>
      <c r="K32" s="104" t="s">
        <v>106</v>
      </c>
      <c r="L32" s="104"/>
      <c r="O32" s="167">
        <f>IF(Lista_de_contribuições[[#This Row],[Posicionamento da Anvisa]]&lt;&gt;"",1,0)</f>
        <v>1</v>
      </c>
    </row>
    <row r="33" spans="1:37" s="169" customFormat="1" ht="409.6">
      <c r="B33" s="104">
        <v>318</v>
      </c>
      <c r="C33" s="104" t="s">
        <v>29</v>
      </c>
      <c r="D33" s="104" t="s">
        <v>19</v>
      </c>
      <c r="E33" s="104" t="s">
        <v>98</v>
      </c>
      <c r="F33" s="104" t="s">
        <v>116</v>
      </c>
      <c r="G33" s="104" t="s">
        <v>117</v>
      </c>
      <c r="H33" s="104" t="s">
        <v>39</v>
      </c>
      <c r="I33" s="104" t="s">
        <v>109</v>
      </c>
      <c r="J33" s="104"/>
      <c r="K33" s="104" t="s">
        <v>106</v>
      </c>
      <c r="L33" s="104"/>
      <c r="M33" s="166"/>
      <c r="N33" s="166"/>
      <c r="O33" s="167">
        <f>IF(Lista_de_contribuições[[#This Row],[Posicionamento da Anvisa]]&lt;&gt;"",1,0)</f>
        <v>1</v>
      </c>
      <c r="P33" s="168"/>
      <c r="Q33" s="168"/>
      <c r="R33" s="168"/>
      <c r="S33" s="168"/>
      <c r="T33" s="168"/>
      <c r="U33" s="166"/>
      <c r="V33" s="166"/>
      <c r="W33" s="166"/>
      <c r="X33" s="166"/>
      <c r="Y33" s="166"/>
      <c r="Z33" s="166"/>
      <c r="AA33" s="166"/>
      <c r="AB33" s="166"/>
      <c r="AC33" s="166"/>
      <c r="AD33" s="166"/>
      <c r="AE33" s="166"/>
      <c r="AF33" s="166"/>
      <c r="AG33" s="166"/>
      <c r="AH33" s="166"/>
      <c r="AI33" s="166"/>
      <c r="AJ33" s="166"/>
      <c r="AK33" s="166"/>
    </row>
    <row r="34" spans="1:37" ht="252.75" customHeight="1">
      <c r="B34" s="104">
        <v>321</v>
      </c>
      <c r="C34" s="104" t="s">
        <v>18</v>
      </c>
      <c r="D34" s="104" t="s">
        <v>19</v>
      </c>
      <c r="E34" s="104" t="s">
        <v>98</v>
      </c>
      <c r="F34" s="104" t="s">
        <v>118</v>
      </c>
      <c r="G34" s="104" t="s">
        <v>119</v>
      </c>
      <c r="H34" s="104" t="s">
        <v>59</v>
      </c>
      <c r="I34" s="104" t="s">
        <v>105</v>
      </c>
      <c r="J34" s="104"/>
      <c r="K34" s="104" t="s">
        <v>106</v>
      </c>
      <c r="L34" s="104"/>
      <c r="O34" s="167">
        <f>IF(Lista_de_contribuições[[#This Row],[Posicionamento da Anvisa]]&lt;&gt;"",1,0)</f>
        <v>1</v>
      </c>
    </row>
    <row r="35" spans="1:37" s="169" customFormat="1" ht="367.5" customHeight="1">
      <c r="B35" s="104">
        <v>325</v>
      </c>
      <c r="C35" s="104" t="s">
        <v>67</v>
      </c>
      <c r="D35" s="104" t="s">
        <v>43</v>
      </c>
      <c r="E35" s="104" t="s">
        <v>98</v>
      </c>
      <c r="F35" s="104" t="s">
        <v>120</v>
      </c>
      <c r="G35" s="104" t="s">
        <v>121</v>
      </c>
      <c r="H35" s="104" t="s">
        <v>39</v>
      </c>
      <c r="I35" s="104" t="s">
        <v>109</v>
      </c>
      <c r="J35" s="104"/>
      <c r="K35" s="104" t="s">
        <v>106</v>
      </c>
      <c r="L35" s="104"/>
      <c r="M35" s="166"/>
      <c r="N35" s="166"/>
      <c r="O35" s="167">
        <f>IF(Lista_de_contribuições[[#This Row],[Posicionamento da Anvisa]]&lt;&gt;"",1,0)</f>
        <v>1</v>
      </c>
      <c r="P35" s="168"/>
      <c r="Q35" s="168"/>
      <c r="R35" s="168"/>
      <c r="S35" s="168"/>
      <c r="T35" s="168"/>
      <c r="U35" s="166"/>
      <c r="V35" s="166"/>
      <c r="W35" s="166"/>
      <c r="X35" s="166"/>
      <c r="Y35" s="166"/>
      <c r="Z35" s="166"/>
      <c r="AA35" s="166"/>
      <c r="AB35" s="166"/>
      <c r="AC35" s="166"/>
      <c r="AD35" s="166"/>
      <c r="AE35" s="166"/>
      <c r="AF35" s="166"/>
      <c r="AG35" s="166"/>
      <c r="AH35" s="166"/>
      <c r="AI35" s="166"/>
      <c r="AJ35" s="166"/>
      <c r="AK35" s="166"/>
    </row>
    <row r="36" spans="1:37" s="166" customFormat="1" ht="409.6">
      <c r="B36" s="104">
        <v>326</v>
      </c>
      <c r="C36" s="104" t="s">
        <v>71</v>
      </c>
      <c r="D36" s="104" t="s">
        <v>19</v>
      </c>
      <c r="E36" s="104" t="s">
        <v>98</v>
      </c>
      <c r="F36" s="104" t="s">
        <v>122</v>
      </c>
      <c r="G36" s="104" t="s">
        <v>123</v>
      </c>
      <c r="H36" s="104" t="s">
        <v>27</v>
      </c>
      <c r="I36" s="104" t="s">
        <v>124</v>
      </c>
      <c r="J36" s="104"/>
      <c r="K36" s="104" t="s">
        <v>106</v>
      </c>
      <c r="L36" s="104"/>
      <c r="O36" s="167">
        <f>IF(Lista_de_contribuições[[#This Row],[Posicionamento da Anvisa]]&lt;&gt;"",1,0)</f>
        <v>1</v>
      </c>
      <c r="P36" s="168"/>
      <c r="Q36" s="168"/>
      <c r="R36" s="168"/>
      <c r="S36" s="168"/>
      <c r="T36" s="168"/>
    </row>
    <row r="37" spans="1:37" ht="409.6">
      <c r="B37" s="104">
        <v>327</v>
      </c>
      <c r="C37" s="104" t="s">
        <v>23</v>
      </c>
      <c r="D37" s="104"/>
      <c r="E37" s="104" t="s">
        <v>98</v>
      </c>
      <c r="F37" s="104" t="s">
        <v>125</v>
      </c>
      <c r="G37" s="104" t="s">
        <v>126</v>
      </c>
      <c r="H37" s="104" t="s">
        <v>59</v>
      </c>
      <c r="I37" s="104" t="s">
        <v>105</v>
      </c>
      <c r="J37" s="104"/>
      <c r="K37" s="104" t="s">
        <v>106</v>
      </c>
      <c r="L37" s="104"/>
      <c r="O37" s="167">
        <f>IF(Lista_de_contribuições[[#This Row],[Posicionamento da Anvisa]]&lt;&gt;"",1,0)</f>
        <v>1</v>
      </c>
    </row>
    <row r="38" spans="1:37" s="166" customFormat="1" ht="409.6">
      <c r="B38" s="104">
        <v>330</v>
      </c>
      <c r="C38" s="104" t="s">
        <v>75</v>
      </c>
      <c r="D38" s="104" t="s">
        <v>43</v>
      </c>
      <c r="E38" s="104" t="s">
        <v>98</v>
      </c>
      <c r="F38" s="104" t="s">
        <v>127</v>
      </c>
      <c r="G38" s="104" t="s">
        <v>128</v>
      </c>
      <c r="H38" s="104" t="s">
        <v>59</v>
      </c>
      <c r="I38" s="104" t="s">
        <v>129</v>
      </c>
      <c r="J38" s="104"/>
      <c r="K38" s="104" t="s">
        <v>106</v>
      </c>
      <c r="L38" s="104"/>
      <c r="O38" s="167">
        <f>IF(Lista_de_contribuições[[#This Row],[Posicionamento da Anvisa]]&lt;&gt;"",1,0)</f>
        <v>1</v>
      </c>
      <c r="P38" s="168"/>
      <c r="Q38" s="168"/>
      <c r="R38" s="168"/>
      <c r="S38" s="168"/>
      <c r="T38" s="168"/>
    </row>
    <row r="39" spans="1:37" s="169" customFormat="1" ht="409.5" customHeight="1">
      <c r="B39" s="104">
        <v>337</v>
      </c>
      <c r="C39" s="104" t="s">
        <v>32</v>
      </c>
      <c r="D39" s="104" t="s">
        <v>19</v>
      </c>
      <c r="E39" s="104" t="s">
        <v>98</v>
      </c>
      <c r="F39" s="104" t="s">
        <v>130</v>
      </c>
      <c r="G39" s="104" t="s">
        <v>131</v>
      </c>
      <c r="H39" s="104" t="s">
        <v>39</v>
      </c>
      <c r="I39" s="104" t="s">
        <v>109</v>
      </c>
      <c r="J39" s="104"/>
      <c r="K39" s="104" t="s">
        <v>106</v>
      </c>
      <c r="L39" s="104"/>
      <c r="M39" s="166"/>
      <c r="N39" s="166"/>
      <c r="O39" s="167">
        <f>IF(Lista_de_contribuições[[#This Row],[Posicionamento da Anvisa]]&lt;&gt;"",1,0)</f>
        <v>1</v>
      </c>
      <c r="P39" s="168"/>
      <c r="Q39" s="168"/>
      <c r="R39" s="168"/>
      <c r="S39" s="168"/>
      <c r="T39" s="168"/>
      <c r="U39" s="166"/>
      <c r="V39" s="166"/>
      <c r="W39" s="166"/>
      <c r="X39" s="166"/>
      <c r="Y39" s="166"/>
      <c r="Z39" s="166"/>
      <c r="AA39" s="166"/>
      <c r="AB39" s="166"/>
      <c r="AC39" s="166"/>
      <c r="AD39" s="166"/>
      <c r="AE39" s="166"/>
      <c r="AF39" s="166"/>
      <c r="AG39" s="166"/>
      <c r="AH39" s="166"/>
      <c r="AI39" s="166"/>
      <c r="AJ39" s="166"/>
      <c r="AK39" s="166"/>
    </row>
    <row r="40" spans="1:37" s="166" customFormat="1" ht="409.6">
      <c r="B40" s="104">
        <v>348</v>
      </c>
      <c r="C40" s="104" t="s">
        <v>90</v>
      </c>
      <c r="D40" s="104" t="s">
        <v>43</v>
      </c>
      <c r="E40" s="104" t="s">
        <v>98</v>
      </c>
      <c r="F40" s="104"/>
      <c r="G40" s="104" t="s">
        <v>132</v>
      </c>
      <c r="H40" s="104" t="s">
        <v>39</v>
      </c>
      <c r="I40" s="104" t="s">
        <v>105</v>
      </c>
      <c r="J40" s="104"/>
      <c r="K40" s="104" t="s">
        <v>106</v>
      </c>
      <c r="L40" s="104"/>
      <c r="O40" s="167">
        <f>IF(Lista_de_contribuições[[#This Row],[Posicionamento da Anvisa]]&lt;&gt;"",1,0)</f>
        <v>1</v>
      </c>
      <c r="P40" s="168"/>
      <c r="Q40" s="168"/>
      <c r="R40" s="168"/>
      <c r="S40" s="168"/>
      <c r="T40" s="168"/>
    </row>
    <row r="41" spans="1:37" ht="409.6">
      <c r="B41" s="104">
        <v>350</v>
      </c>
      <c r="C41" s="104" t="s">
        <v>133</v>
      </c>
      <c r="D41" s="104" t="s">
        <v>43</v>
      </c>
      <c r="E41" s="104" t="s">
        <v>98</v>
      </c>
      <c r="F41" s="104" t="s">
        <v>134</v>
      </c>
      <c r="G41" s="104" t="s">
        <v>135</v>
      </c>
      <c r="H41" s="104" t="s">
        <v>59</v>
      </c>
      <c r="I41" s="104" t="s">
        <v>105</v>
      </c>
      <c r="J41" s="104"/>
      <c r="K41" s="104" t="s">
        <v>106</v>
      </c>
      <c r="L41" s="104"/>
      <c r="O41" s="167">
        <f>IF(Lista_de_contribuições[[#This Row],[Posicionamento da Anvisa]]&lt;&gt;"",1,0)</f>
        <v>1</v>
      </c>
    </row>
    <row r="42" spans="1:37" s="166" customFormat="1" ht="409.6">
      <c r="B42" s="104">
        <v>270</v>
      </c>
      <c r="C42" s="104" t="s">
        <v>42</v>
      </c>
      <c r="D42" s="104" t="s">
        <v>43</v>
      </c>
      <c r="E42" s="104" t="s">
        <v>136</v>
      </c>
      <c r="F42" s="104" t="s">
        <v>137</v>
      </c>
      <c r="G42" s="104" t="s">
        <v>138</v>
      </c>
      <c r="H42" s="104" t="s">
        <v>39</v>
      </c>
      <c r="I42" s="104" t="s">
        <v>139</v>
      </c>
      <c r="J42" s="104"/>
      <c r="K42" s="104" t="s">
        <v>140</v>
      </c>
      <c r="L42" s="104"/>
      <c r="O42" s="167">
        <f>IF(Lista_de_contribuições[[#This Row],[Posicionamento da Anvisa]]&lt;&gt;"",1,0)</f>
        <v>1</v>
      </c>
      <c r="P42" s="168"/>
      <c r="Q42" s="168"/>
      <c r="R42" s="168"/>
      <c r="S42" s="168"/>
      <c r="T42" s="168"/>
    </row>
    <row r="43" spans="1:37" s="165" customFormat="1" ht="409.6">
      <c r="A43" s="169"/>
      <c r="B43" s="104">
        <v>289</v>
      </c>
      <c r="C43" s="104" t="s">
        <v>48</v>
      </c>
      <c r="D43" s="104" t="s">
        <v>43</v>
      </c>
      <c r="E43" s="104" t="s">
        <v>136</v>
      </c>
      <c r="F43" s="104" t="s">
        <v>141</v>
      </c>
      <c r="G43" s="104" t="s">
        <v>142</v>
      </c>
      <c r="H43" s="104" t="s">
        <v>39</v>
      </c>
      <c r="I43" s="104" t="s">
        <v>143</v>
      </c>
      <c r="J43" s="104"/>
      <c r="K43" s="104" t="s">
        <v>140</v>
      </c>
      <c r="L43" s="104"/>
      <c r="M43" s="166"/>
      <c r="N43" s="166"/>
      <c r="O43" s="167">
        <f>IF(Lista_de_contribuições[[#This Row],[Posicionamento da Anvisa]]&lt;&gt;"",1,0)</f>
        <v>1</v>
      </c>
      <c r="P43" s="168"/>
      <c r="Q43" s="168"/>
      <c r="R43" s="168"/>
      <c r="S43" s="168"/>
      <c r="T43" s="168"/>
      <c r="U43" s="166"/>
      <c r="V43" s="166"/>
      <c r="W43" s="166"/>
      <c r="X43" s="166"/>
      <c r="Y43" s="166"/>
      <c r="Z43" s="166"/>
      <c r="AA43" s="166"/>
      <c r="AB43" s="166"/>
      <c r="AC43" s="166"/>
      <c r="AD43" s="166"/>
      <c r="AE43" s="166"/>
      <c r="AF43" s="166"/>
      <c r="AG43" s="166"/>
      <c r="AH43" s="166"/>
      <c r="AI43" s="166"/>
      <c r="AJ43" s="166"/>
      <c r="AK43" s="166"/>
    </row>
    <row r="44" spans="1:37" s="165" customFormat="1" ht="276">
      <c r="A44" s="166"/>
      <c r="B44" s="104">
        <v>292</v>
      </c>
      <c r="C44" s="104" t="s">
        <v>110</v>
      </c>
      <c r="D44" s="104" t="s">
        <v>19</v>
      </c>
      <c r="E44" s="104" t="s">
        <v>136</v>
      </c>
      <c r="F44" s="104" t="s">
        <v>144</v>
      </c>
      <c r="G44" s="104" t="s">
        <v>145</v>
      </c>
      <c r="H44" s="104" t="s">
        <v>27</v>
      </c>
      <c r="I44" s="104" t="s">
        <v>146</v>
      </c>
      <c r="J44" s="104"/>
      <c r="K44" s="104" t="s">
        <v>147</v>
      </c>
      <c r="L44" s="104"/>
      <c r="M44" s="166"/>
      <c r="N44" s="166"/>
      <c r="O44" s="167">
        <f>IF(Lista_de_contribuições[[#This Row],[Posicionamento da Anvisa]]&lt;&gt;"",1,0)</f>
        <v>1</v>
      </c>
      <c r="P44" s="168"/>
      <c r="Q44" s="168"/>
      <c r="R44" s="168"/>
      <c r="S44" s="168"/>
      <c r="T44" s="168"/>
      <c r="U44" s="166"/>
      <c r="V44" s="166"/>
      <c r="W44" s="166"/>
      <c r="X44" s="166"/>
      <c r="Y44" s="166"/>
      <c r="Z44" s="166"/>
      <c r="AA44" s="166"/>
      <c r="AB44" s="166"/>
      <c r="AC44" s="166"/>
      <c r="AD44" s="166"/>
      <c r="AE44" s="166"/>
      <c r="AF44" s="166"/>
      <c r="AG44" s="166"/>
      <c r="AH44" s="166"/>
      <c r="AI44" s="166"/>
      <c r="AJ44" s="166"/>
      <c r="AK44" s="166"/>
    </row>
    <row r="45" spans="1:37" ht="150.75">
      <c r="B45" s="104">
        <v>297</v>
      </c>
      <c r="C45" s="104" t="s">
        <v>52</v>
      </c>
      <c r="D45" s="104" t="s">
        <v>43</v>
      </c>
      <c r="E45" s="104" t="s">
        <v>136</v>
      </c>
      <c r="F45" s="104" t="s">
        <v>148</v>
      </c>
      <c r="G45" s="104" t="s">
        <v>149</v>
      </c>
      <c r="H45" s="104" t="s">
        <v>27</v>
      </c>
      <c r="I45" s="104" t="s">
        <v>150</v>
      </c>
      <c r="J45" s="104"/>
      <c r="K45" s="104"/>
      <c r="L45" s="104"/>
      <c r="O45" s="167">
        <f>IF(Lista_de_contribuições[[#This Row],[Posicionamento da Anvisa]]&lt;&gt;"",1,0)</f>
        <v>1</v>
      </c>
    </row>
    <row r="46" spans="1:37" ht="177.75" customHeight="1">
      <c r="B46" s="104">
        <v>305</v>
      </c>
      <c r="C46" s="104" t="s">
        <v>56</v>
      </c>
      <c r="D46" s="104" t="s">
        <v>19</v>
      </c>
      <c r="E46" s="104" t="s">
        <v>136</v>
      </c>
      <c r="F46" s="104" t="s">
        <v>151</v>
      </c>
      <c r="G46" s="104" t="s">
        <v>152</v>
      </c>
      <c r="H46" s="104" t="s">
        <v>39</v>
      </c>
      <c r="I46" s="104" t="s">
        <v>153</v>
      </c>
      <c r="J46" s="104"/>
      <c r="K46" s="104" t="s">
        <v>147</v>
      </c>
      <c r="L46" s="104"/>
      <c r="O46" s="167">
        <f>IF(Lista_de_contribuições[[#This Row],[Posicionamento da Anvisa]]&lt;&gt;"",1,0)</f>
        <v>1</v>
      </c>
    </row>
    <row r="47" spans="1:37" s="164" customFormat="1" ht="409.6">
      <c r="A47" s="169"/>
      <c r="B47" s="104">
        <v>318</v>
      </c>
      <c r="C47" s="104" t="s">
        <v>29</v>
      </c>
      <c r="D47" s="104" t="s">
        <v>19</v>
      </c>
      <c r="E47" s="104" t="s">
        <v>136</v>
      </c>
      <c r="F47" s="104" t="s">
        <v>154</v>
      </c>
      <c r="G47" s="104" t="s">
        <v>155</v>
      </c>
      <c r="H47" s="104" t="s">
        <v>39</v>
      </c>
      <c r="I47" s="104" t="s">
        <v>156</v>
      </c>
      <c r="J47" s="104"/>
      <c r="K47" s="104" t="s">
        <v>140</v>
      </c>
      <c r="L47" s="104"/>
      <c r="M47" s="166"/>
      <c r="N47" s="166"/>
      <c r="O47" s="167">
        <f>IF(Lista_de_contribuições[[#This Row],[Posicionamento da Anvisa]]&lt;&gt;"",1,0)</f>
        <v>1</v>
      </c>
      <c r="P47" s="168"/>
      <c r="Q47" s="168"/>
      <c r="R47" s="168"/>
      <c r="S47" s="168"/>
      <c r="T47" s="168"/>
      <c r="U47" s="166"/>
      <c r="V47" s="166"/>
      <c r="W47" s="166"/>
      <c r="X47" s="166"/>
      <c r="Y47" s="166"/>
      <c r="Z47" s="166"/>
      <c r="AA47" s="166"/>
      <c r="AB47" s="166"/>
      <c r="AC47" s="166"/>
      <c r="AD47" s="166"/>
      <c r="AE47" s="166"/>
      <c r="AF47" s="166"/>
      <c r="AG47" s="166"/>
      <c r="AH47" s="166"/>
      <c r="AI47" s="166"/>
      <c r="AJ47" s="166"/>
      <c r="AK47" s="166"/>
    </row>
    <row r="48" spans="1:37" s="164" customFormat="1" ht="409.6">
      <c r="A48" s="166"/>
      <c r="B48" s="104">
        <v>321</v>
      </c>
      <c r="C48" s="104" t="s">
        <v>18</v>
      </c>
      <c r="D48" s="104" t="s">
        <v>19</v>
      </c>
      <c r="E48" s="104" t="s">
        <v>136</v>
      </c>
      <c r="F48" s="104" t="s">
        <v>157</v>
      </c>
      <c r="G48" s="104" t="s">
        <v>158</v>
      </c>
      <c r="H48" s="104" t="s">
        <v>39</v>
      </c>
      <c r="I48" s="104" t="s">
        <v>159</v>
      </c>
      <c r="J48" s="104"/>
      <c r="K48" s="104" t="s">
        <v>140</v>
      </c>
      <c r="L48" s="104"/>
      <c r="M48" s="166"/>
      <c r="N48" s="166"/>
      <c r="O48" s="167">
        <f>IF(Lista_de_contribuições[[#This Row],[Posicionamento da Anvisa]]&lt;&gt;"",1,0)</f>
        <v>1</v>
      </c>
      <c r="P48" s="168"/>
      <c r="Q48" s="168"/>
      <c r="R48" s="168"/>
      <c r="S48" s="168"/>
      <c r="T48" s="168"/>
      <c r="U48" s="166"/>
      <c r="V48" s="166"/>
      <c r="W48" s="166"/>
      <c r="X48" s="166"/>
      <c r="Y48" s="166"/>
      <c r="Z48" s="166"/>
      <c r="AA48" s="166"/>
      <c r="AB48" s="166"/>
      <c r="AC48" s="166"/>
      <c r="AD48" s="166"/>
      <c r="AE48" s="166"/>
      <c r="AF48" s="166"/>
      <c r="AG48" s="166"/>
      <c r="AH48" s="166"/>
      <c r="AI48" s="166"/>
      <c r="AJ48" s="166"/>
      <c r="AK48" s="166"/>
    </row>
    <row r="49" spans="1:37" s="164" customFormat="1" ht="339" customHeight="1">
      <c r="A49" s="169"/>
      <c r="B49" s="104">
        <v>325</v>
      </c>
      <c r="C49" s="104" t="s">
        <v>67</v>
      </c>
      <c r="D49" s="104" t="s">
        <v>43</v>
      </c>
      <c r="E49" s="104" t="s">
        <v>136</v>
      </c>
      <c r="F49" s="104" t="s">
        <v>160</v>
      </c>
      <c r="G49" s="104" t="s">
        <v>161</v>
      </c>
      <c r="H49" s="104" t="s">
        <v>39</v>
      </c>
      <c r="I49" s="104" t="s">
        <v>162</v>
      </c>
      <c r="J49" s="104"/>
      <c r="K49" s="104" t="s">
        <v>140</v>
      </c>
      <c r="L49" s="104"/>
      <c r="M49" s="166"/>
      <c r="N49" s="166"/>
      <c r="O49" s="167">
        <f>IF(Lista_de_contribuições[[#This Row],[Posicionamento da Anvisa]]&lt;&gt;"",1,0)</f>
        <v>1</v>
      </c>
      <c r="P49" s="168"/>
      <c r="Q49" s="168"/>
      <c r="R49" s="168"/>
      <c r="S49" s="168"/>
      <c r="T49" s="168"/>
      <c r="U49" s="166"/>
      <c r="V49" s="166"/>
      <c r="W49" s="166"/>
      <c r="X49" s="166"/>
      <c r="Y49" s="166"/>
      <c r="Z49" s="166"/>
      <c r="AA49" s="166"/>
      <c r="AB49" s="166"/>
      <c r="AC49" s="166"/>
      <c r="AD49" s="166"/>
      <c r="AE49" s="166"/>
      <c r="AF49" s="166"/>
      <c r="AG49" s="166"/>
      <c r="AH49" s="166"/>
      <c r="AI49" s="166"/>
      <c r="AJ49" s="166"/>
      <c r="AK49" s="166"/>
    </row>
    <row r="50" spans="1:37" ht="288.75">
      <c r="B50" s="104">
        <v>326</v>
      </c>
      <c r="C50" s="104" t="s">
        <v>71</v>
      </c>
      <c r="D50" s="104" t="s">
        <v>19</v>
      </c>
      <c r="E50" s="104" t="s">
        <v>136</v>
      </c>
      <c r="F50" s="104" t="s">
        <v>163</v>
      </c>
      <c r="G50" s="104" t="s">
        <v>164</v>
      </c>
      <c r="H50" s="104" t="s">
        <v>27</v>
      </c>
      <c r="I50" s="104" t="s">
        <v>165</v>
      </c>
      <c r="J50" s="104"/>
      <c r="K50" s="104"/>
      <c r="L50" s="104"/>
      <c r="O50" s="167">
        <f>IF(Lista_de_contribuições[[#This Row],[Posicionamento da Anvisa]]&lt;&gt;"",1,0)</f>
        <v>1</v>
      </c>
    </row>
    <row r="51" spans="1:37" ht="276">
      <c r="B51" s="104">
        <v>327</v>
      </c>
      <c r="C51" s="104" t="s">
        <v>23</v>
      </c>
      <c r="D51" s="104"/>
      <c r="E51" s="104" t="s">
        <v>136</v>
      </c>
      <c r="F51" s="104" t="s">
        <v>166</v>
      </c>
      <c r="G51" s="104" t="s">
        <v>126</v>
      </c>
      <c r="H51" s="104" t="s">
        <v>59</v>
      </c>
      <c r="I51" s="104" t="s">
        <v>153</v>
      </c>
      <c r="J51" s="104"/>
      <c r="K51" s="104" t="s">
        <v>140</v>
      </c>
      <c r="L51" s="104"/>
      <c r="O51" s="167">
        <f>IF(Lista_de_contribuições[[#This Row],[Posicionamento da Anvisa]]&lt;&gt;"",1,0)</f>
        <v>1</v>
      </c>
    </row>
    <row r="52" spans="1:37" s="166" customFormat="1" ht="409.6">
      <c r="B52" s="104">
        <v>330</v>
      </c>
      <c r="C52" s="104" t="s">
        <v>75</v>
      </c>
      <c r="D52" s="104" t="s">
        <v>43</v>
      </c>
      <c r="E52" s="104" t="s">
        <v>136</v>
      </c>
      <c r="F52" s="104" t="s">
        <v>167</v>
      </c>
      <c r="G52" s="104" t="s">
        <v>168</v>
      </c>
      <c r="H52" s="104" t="s">
        <v>39</v>
      </c>
      <c r="I52" s="104" t="s">
        <v>159</v>
      </c>
      <c r="J52" s="104"/>
      <c r="K52" s="104" t="s">
        <v>140</v>
      </c>
      <c r="L52" s="104"/>
      <c r="O52" s="167">
        <f>IF(Lista_de_contribuições[[#This Row],[Posicionamento da Anvisa]]&lt;&gt;"",1,0)</f>
        <v>1</v>
      </c>
      <c r="P52" s="168"/>
      <c r="Q52" s="168"/>
      <c r="R52" s="168"/>
      <c r="S52" s="168"/>
      <c r="T52" s="168"/>
    </row>
    <row r="53" spans="1:37" ht="409.6">
      <c r="B53" s="104">
        <v>333</v>
      </c>
      <c r="C53" s="104" t="s">
        <v>169</v>
      </c>
      <c r="D53" s="104" t="s">
        <v>19</v>
      </c>
      <c r="E53" s="104" t="s">
        <v>136</v>
      </c>
      <c r="F53" s="104" t="s">
        <v>170</v>
      </c>
      <c r="G53" s="104" t="s">
        <v>171</v>
      </c>
      <c r="H53" s="104" t="s">
        <v>39</v>
      </c>
      <c r="I53" s="104" t="s">
        <v>172</v>
      </c>
      <c r="J53" s="104"/>
      <c r="K53" s="104" t="s">
        <v>140</v>
      </c>
      <c r="L53" s="104"/>
      <c r="O53" s="167">
        <f>IF(Lista_de_contribuições[[#This Row],[Posicionamento da Anvisa]]&lt;&gt;"",1,0)</f>
        <v>1</v>
      </c>
    </row>
    <row r="54" spans="1:37" ht="251.25">
      <c r="B54" s="104">
        <v>336</v>
      </c>
      <c r="C54" s="104" t="s">
        <v>173</v>
      </c>
      <c r="D54" s="104" t="s">
        <v>19</v>
      </c>
      <c r="E54" s="104" t="s">
        <v>136</v>
      </c>
      <c r="F54" s="104" t="s">
        <v>174</v>
      </c>
      <c r="G54" s="104" t="s">
        <v>175</v>
      </c>
      <c r="H54" s="104" t="s">
        <v>27</v>
      </c>
      <c r="I54" s="104" t="s">
        <v>176</v>
      </c>
      <c r="J54" s="104"/>
      <c r="K54" s="104" t="s">
        <v>140</v>
      </c>
      <c r="L54" s="104"/>
      <c r="O54" s="167">
        <f>IF(Lista_de_contribuições[[#This Row],[Posicionamento da Anvisa]]&lt;&gt;"",1,0)</f>
        <v>1</v>
      </c>
    </row>
    <row r="55" spans="1:37" s="169" customFormat="1" ht="409.6">
      <c r="B55" s="104">
        <v>337</v>
      </c>
      <c r="C55" s="104" t="s">
        <v>32</v>
      </c>
      <c r="D55" s="104" t="s">
        <v>19</v>
      </c>
      <c r="E55" s="104" t="s">
        <v>136</v>
      </c>
      <c r="F55" s="104" t="s">
        <v>177</v>
      </c>
      <c r="G55" s="104" t="s">
        <v>178</v>
      </c>
      <c r="H55" s="104" t="s">
        <v>39</v>
      </c>
      <c r="I55" s="104" t="s">
        <v>179</v>
      </c>
      <c r="J55" s="104"/>
      <c r="K55" s="104" t="s">
        <v>140</v>
      </c>
      <c r="L55" s="104"/>
      <c r="M55" s="166"/>
      <c r="N55" s="166"/>
      <c r="O55" s="167">
        <f>IF(Lista_de_contribuições[[#This Row],[Posicionamento da Anvisa]]&lt;&gt;"",1,0)</f>
        <v>1</v>
      </c>
      <c r="P55" s="168"/>
      <c r="Q55" s="168"/>
      <c r="R55" s="168"/>
      <c r="S55" s="168"/>
      <c r="T55" s="168"/>
      <c r="U55" s="166"/>
      <c r="V55" s="166"/>
      <c r="W55" s="166"/>
      <c r="X55" s="166"/>
      <c r="Y55" s="166"/>
      <c r="Z55" s="166"/>
      <c r="AA55" s="166"/>
      <c r="AB55" s="166"/>
      <c r="AC55" s="166"/>
      <c r="AD55" s="166"/>
      <c r="AE55" s="166"/>
      <c r="AF55" s="166"/>
      <c r="AG55" s="166"/>
      <c r="AH55" s="166"/>
      <c r="AI55" s="166"/>
      <c r="AJ55" s="166"/>
      <c r="AK55" s="166"/>
    </row>
    <row r="56" spans="1:37" ht="409.6">
      <c r="B56" s="104">
        <v>341</v>
      </c>
      <c r="C56" s="104" t="s">
        <v>82</v>
      </c>
      <c r="D56" s="104" t="s">
        <v>19</v>
      </c>
      <c r="E56" s="104" t="s">
        <v>136</v>
      </c>
      <c r="F56" s="104" t="s">
        <v>180</v>
      </c>
      <c r="G56" s="104" t="s">
        <v>181</v>
      </c>
      <c r="H56" s="104" t="s">
        <v>39</v>
      </c>
      <c r="I56" s="104" t="s">
        <v>162</v>
      </c>
      <c r="J56" s="104"/>
      <c r="K56" s="104" t="s">
        <v>140</v>
      </c>
      <c r="L56" s="104"/>
      <c r="O56" s="167">
        <f>IF(Lista_de_contribuições[[#This Row],[Posicionamento da Anvisa]]&lt;&gt;"",1,0)</f>
        <v>1</v>
      </c>
    </row>
    <row r="57" spans="1:37" s="169" customFormat="1" ht="409.6">
      <c r="B57" s="104">
        <v>348</v>
      </c>
      <c r="C57" s="104" t="s">
        <v>90</v>
      </c>
      <c r="D57" s="104" t="s">
        <v>43</v>
      </c>
      <c r="E57" s="104" t="s">
        <v>136</v>
      </c>
      <c r="F57" s="104"/>
      <c r="G57" s="104" t="s">
        <v>182</v>
      </c>
      <c r="H57" s="104" t="s">
        <v>39</v>
      </c>
      <c r="I57" s="104" t="s">
        <v>159</v>
      </c>
      <c r="J57" s="104"/>
      <c r="K57" s="104" t="s">
        <v>140</v>
      </c>
      <c r="L57" s="104"/>
      <c r="M57" s="166"/>
      <c r="N57" s="166"/>
      <c r="O57" s="167">
        <f>IF(Lista_de_contribuições[[#This Row],[Posicionamento da Anvisa]]&lt;&gt;"",1,0)</f>
        <v>1</v>
      </c>
      <c r="P57" s="168"/>
      <c r="Q57" s="168"/>
      <c r="R57" s="168"/>
      <c r="S57" s="168"/>
      <c r="T57" s="168"/>
      <c r="U57" s="166"/>
      <c r="V57" s="166"/>
      <c r="W57" s="166"/>
      <c r="X57" s="166"/>
      <c r="Y57" s="166"/>
      <c r="Z57" s="166"/>
      <c r="AA57" s="166"/>
      <c r="AB57" s="166"/>
      <c r="AC57" s="166"/>
      <c r="AD57" s="166"/>
      <c r="AE57" s="166"/>
      <c r="AF57" s="166"/>
      <c r="AG57" s="166"/>
      <c r="AH57" s="166"/>
      <c r="AI57" s="166"/>
      <c r="AJ57" s="166"/>
      <c r="AK57" s="166"/>
    </row>
    <row r="58" spans="1:37" ht="409.6">
      <c r="B58" s="104">
        <v>350</v>
      </c>
      <c r="C58" s="104" t="s">
        <v>133</v>
      </c>
      <c r="D58" s="104" t="s">
        <v>43</v>
      </c>
      <c r="E58" s="104" t="s">
        <v>136</v>
      </c>
      <c r="F58" s="104" t="s">
        <v>183</v>
      </c>
      <c r="G58" s="104" t="s">
        <v>184</v>
      </c>
      <c r="H58" s="104" t="s">
        <v>39</v>
      </c>
      <c r="I58" s="104" t="s">
        <v>162</v>
      </c>
      <c r="J58" s="104"/>
      <c r="K58" s="104" t="s">
        <v>140</v>
      </c>
      <c r="L58" s="104"/>
      <c r="O58" s="167">
        <f>IF(Lista_de_contribuições[[#This Row],[Posicionamento da Anvisa]]&lt;&gt;"",1,0)</f>
        <v>1</v>
      </c>
    </row>
    <row r="59" spans="1:37" ht="81" customHeight="1">
      <c r="B59" s="104">
        <v>270</v>
      </c>
      <c r="C59" s="104" t="s">
        <v>42</v>
      </c>
      <c r="D59" s="104" t="s">
        <v>43</v>
      </c>
      <c r="E59" s="104" t="s">
        <v>185</v>
      </c>
      <c r="F59" s="104"/>
      <c r="G59" s="104" t="s">
        <v>186</v>
      </c>
      <c r="H59" s="104" t="s">
        <v>187</v>
      </c>
      <c r="I59" s="104" t="s">
        <v>188</v>
      </c>
      <c r="J59" s="104"/>
      <c r="K59" s="104"/>
      <c r="L59" s="104"/>
      <c r="O59" s="167">
        <f>IF(Lista_de_contribuições[[#This Row],[Posicionamento da Anvisa]]&lt;&gt;"",1,0)</f>
        <v>1</v>
      </c>
    </row>
    <row r="60" spans="1:37" ht="180" customHeight="1">
      <c r="B60" s="104">
        <v>297</v>
      </c>
      <c r="C60" s="104" t="s">
        <v>52</v>
      </c>
      <c r="D60" s="104" t="s">
        <v>43</v>
      </c>
      <c r="E60" s="104" t="s">
        <v>185</v>
      </c>
      <c r="F60" s="104" t="s">
        <v>189</v>
      </c>
      <c r="G60" s="104" t="s">
        <v>190</v>
      </c>
      <c r="H60" s="104" t="s">
        <v>27</v>
      </c>
      <c r="I60" s="104" t="s">
        <v>191</v>
      </c>
      <c r="J60" s="104"/>
      <c r="K60" s="104"/>
      <c r="L60" s="104"/>
      <c r="O60" s="167">
        <f>IF(Lista_de_contribuições[[#This Row],[Posicionamento da Anvisa]]&lt;&gt;"",1,0)</f>
        <v>1</v>
      </c>
    </row>
    <row r="61" spans="1:37" ht="126.75" customHeight="1">
      <c r="B61" s="104">
        <v>321</v>
      </c>
      <c r="C61" s="104" t="s">
        <v>18</v>
      </c>
      <c r="D61" s="104" t="s">
        <v>19</v>
      </c>
      <c r="E61" s="104" t="s">
        <v>185</v>
      </c>
      <c r="F61" s="104" t="s">
        <v>192</v>
      </c>
      <c r="G61" s="104" t="s">
        <v>65</v>
      </c>
      <c r="H61" s="104" t="s">
        <v>59</v>
      </c>
      <c r="I61" s="104" t="s">
        <v>193</v>
      </c>
      <c r="J61" s="104"/>
      <c r="K61" s="104" t="s">
        <v>194</v>
      </c>
      <c r="L61" s="104"/>
      <c r="O61" s="167">
        <f>IF(Lista_de_contribuições[[#This Row],[Posicionamento da Anvisa]]&lt;&gt;"",1,0)</f>
        <v>1</v>
      </c>
    </row>
    <row r="62" spans="1:37" ht="75.75">
      <c r="B62" s="104">
        <v>326</v>
      </c>
      <c r="C62" s="104" t="s">
        <v>71</v>
      </c>
      <c r="D62" s="104" t="s">
        <v>19</v>
      </c>
      <c r="E62" s="104" t="s">
        <v>185</v>
      </c>
      <c r="F62" s="104" t="s">
        <v>195</v>
      </c>
      <c r="G62" s="104" t="s">
        <v>196</v>
      </c>
      <c r="H62" s="104" t="s">
        <v>27</v>
      </c>
      <c r="I62" s="104" t="s">
        <v>197</v>
      </c>
      <c r="J62" s="104"/>
      <c r="K62" s="104"/>
      <c r="L62" s="104"/>
      <c r="O62" s="167">
        <f>IF(Lista_de_contribuições[[#This Row],[Posicionamento da Anvisa]]&lt;&gt;"",1,0)</f>
        <v>1</v>
      </c>
    </row>
    <row r="63" spans="1:37" ht="21" customHeight="1">
      <c r="B63" s="104">
        <v>327</v>
      </c>
      <c r="C63" s="104" t="s">
        <v>23</v>
      </c>
      <c r="D63" s="104"/>
      <c r="E63" s="104" t="s">
        <v>185</v>
      </c>
      <c r="F63" s="104" t="s">
        <v>21</v>
      </c>
      <c r="G63" s="104" t="s">
        <v>21</v>
      </c>
      <c r="H63" s="104" t="s">
        <v>22</v>
      </c>
      <c r="I63" s="104"/>
      <c r="J63" s="104"/>
      <c r="K63" s="104"/>
      <c r="L63" s="104"/>
      <c r="O63" s="167">
        <f>IF(Lista_de_contribuições[[#This Row],[Posicionamento da Anvisa]]&lt;&gt;"",1,0)</f>
        <v>1</v>
      </c>
    </row>
    <row r="64" spans="1:37" ht="117" customHeight="1">
      <c r="B64" s="104">
        <v>330</v>
      </c>
      <c r="C64" s="104" t="s">
        <v>75</v>
      </c>
      <c r="D64" s="104" t="s">
        <v>43</v>
      </c>
      <c r="E64" s="104" t="s">
        <v>185</v>
      </c>
      <c r="F64" s="104" t="s">
        <v>198</v>
      </c>
      <c r="G64" s="104"/>
      <c r="H64" s="104" t="s">
        <v>187</v>
      </c>
      <c r="I64" s="104" t="s">
        <v>199</v>
      </c>
      <c r="J64" s="104"/>
      <c r="K64" s="104"/>
      <c r="L64" s="104"/>
      <c r="O64" s="167">
        <f>IF(Lista_de_contribuições[[#This Row],[Posicionamento da Anvisa]]&lt;&gt;"",1,0)</f>
        <v>1</v>
      </c>
    </row>
    <row r="65" spans="1:37" ht="175.5">
      <c r="B65" s="104">
        <v>337</v>
      </c>
      <c r="C65" s="104" t="s">
        <v>32</v>
      </c>
      <c r="D65" s="104" t="s">
        <v>19</v>
      </c>
      <c r="E65" s="104" t="s">
        <v>185</v>
      </c>
      <c r="F65" s="104" t="s">
        <v>200</v>
      </c>
      <c r="G65" s="104" t="s">
        <v>201</v>
      </c>
      <c r="H65" s="104" t="s">
        <v>27</v>
      </c>
      <c r="I65" s="104" t="s">
        <v>202</v>
      </c>
      <c r="J65" s="104"/>
      <c r="K65" s="104"/>
      <c r="L65" s="104"/>
      <c r="O65" s="167">
        <f>IF(Lista_de_contribuições[[#This Row],[Posicionamento da Anvisa]]&lt;&gt;"",1,0)</f>
        <v>1</v>
      </c>
    </row>
    <row r="66" spans="1:37" s="166" customFormat="1" ht="150.75">
      <c r="B66" s="104">
        <v>348</v>
      </c>
      <c r="C66" s="104" t="s">
        <v>90</v>
      </c>
      <c r="D66" s="104" t="s">
        <v>43</v>
      </c>
      <c r="E66" s="104" t="s">
        <v>185</v>
      </c>
      <c r="F66" s="104" t="s">
        <v>203</v>
      </c>
      <c r="G66" s="104" t="s">
        <v>204</v>
      </c>
      <c r="H66" s="104" t="s">
        <v>39</v>
      </c>
      <c r="I66" s="104" t="s">
        <v>205</v>
      </c>
      <c r="J66" s="104"/>
      <c r="K66" s="104" t="s">
        <v>194</v>
      </c>
      <c r="L66" s="104"/>
      <c r="O66" s="167">
        <f>IF(Lista_de_contribuições[[#This Row],[Posicionamento da Anvisa]]&lt;&gt;"",1,0)</f>
        <v>1</v>
      </c>
      <c r="P66" s="168"/>
      <c r="Q66" s="168"/>
      <c r="R66" s="168"/>
      <c r="S66" s="168"/>
      <c r="T66" s="168"/>
    </row>
    <row r="67" spans="1:37" ht="75.75" customHeight="1">
      <c r="B67" s="104">
        <v>350</v>
      </c>
      <c r="C67" s="104" t="s">
        <v>133</v>
      </c>
      <c r="D67" s="104" t="s">
        <v>43</v>
      </c>
      <c r="E67" s="104" t="s">
        <v>185</v>
      </c>
      <c r="F67" s="104"/>
      <c r="G67" s="104" t="s">
        <v>206</v>
      </c>
      <c r="H67" s="104" t="s">
        <v>187</v>
      </c>
      <c r="I67" s="104" t="s">
        <v>207</v>
      </c>
      <c r="J67" s="104"/>
      <c r="K67" s="104"/>
      <c r="L67" s="104"/>
      <c r="O67" s="167">
        <f>IF(Lista_de_contribuições[[#This Row],[Posicionamento da Anvisa]]&lt;&gt;"",1,0)</f>
        <v>1</v>
      </c>
    </row>
    <row r="68" spans="1:37" s="166" customFormat="1" ht="138">
      <c r="B68" s="104">
        <v>165</v>
      </c>
      <c r="C68" s="104" t="s">
        <v>35</v>
      </c>
      <c r="D68" s="104"/>
      <c r="E68" s="104" t="s">
        <v>208</v>
      </c>
      <c r="F68" s="104" t="s">
        <v>209</v>
      </c>
      <c r="G68" s="104" t="s">
        <v>210</v>
      </c>
      <c r="H68" s="104" t="s">
        <v>27</v>
      </c>
      <c r="I68" s="104" t="s">
        <v>211</v>
      </c>
      <c r="J68" s="104"/>
      <c r="K68" s="104"/>
      <c r="L68" s="104"/>
      <c r="O68" s="167">
        <f>IF(Lista_de_contribuições[[#This Row],[Posicionamento da Anvisa]]&lt;&gt;"",1,0)</f>
        <v>1</v>
      </c>
      <c r="P68" s="168"/>
      <c r="Q68" s="168"/>
      <c r="R68" s="168"/>
      <c r="S68" s="168"/>
      <c r="T68" s="168"/>
    </row>
    <row r="69" spans="1:37" ht="50.25">
      <c r="B69" s="104">
        <v>321</v>
      </c>
      <c r="C69" s="104" t="s">
        <v>18</v>
      </c>
      <c r="D69" s="104" t="s">
        <v>19</v>
      </c>
      <c r="E69" s="104" t="s">
        <v>208</v>
      </c>
      <c r="F69" s="104" t="s">
        <v>21</v>
      </c>
      <c r="G69" s="104" t="s">
        <v>21</v>
      </c>
      <c r="H69" s="104" t="s">
        <v>22</v>
      </c>
      <c r="I69" s="104"/>
      <c r="J69" s="104"/>
      <c r="K69" s="104"/>
      <c r="L69" s="104"/>
      <c r="O69" s="167">
        <f>IF(Lista_de_contribuições[[#This Row],[Posicionamento da Anvisa]]&lt;&gt;"",1,0)</f>
        <v>1</v>
      </c>
    </row>
    <row r="70" spans="1:37" ht="100.5">
      <c r="B70" s="104">
        <v>326</v>
      </c>
      <c r="C70" s="104" t="s">
        <v>71</v>
      </c>
      <c r="D70" s="104" t="s">
        <v>19</v>
      </c>
      <c r="E70" s="104" t="s">
        <v>208</v>
      </c>
      <c r="F70" s="104" t="s">
        <v>212</v>
      </c>
      <c r="G70" s="104" t="s">
        <v>123</v>
      </c>
      <c r="H70" s="104" t="s">
        <v>27</v>
      </c>
      <c r="I70" s="104" t="s">
        <v>213</v>
      </c>
      <c r="J70" s="104"/>
      <c r="K70" s="104"/>
      <c r="L70" s="104"/>
      <c r="O70" s="167">
        <f>IF(Lista_de_contribuições[[#This Row],[Posicionamento da Anvisa]]&lt;&gt;"",1,0)</f>
        <v>1</v>
      </c>
    </row>
    <row r="71" spans="1:37" ht="12.75">
      <c r="B71" s="104">
        <v>327</v>
      </c>
      <c r="C71" s="104" t="s">
        <v>23</v>
      </c>
      <c r="D71" s="104"/>
      <c r="E71" s="104" t="s">
        <v>208</v>
      </c>
      <c r="F71" s="104" t="s">
        <v>21</v>
      </c>
      <c r="G71" s="104" t="s">
        <v>21</v>
      </c>
      <c r="H71" s="104" t="s">
        <v>22</v>
      </c>
      <c r="I71" s="104"/>
      <c r="J71" s="104"/>
      <c r="K71" s="104"/>
      <c r="L71" s="104"/>
      <c r="O71" s="167">
        <f>IF(Lista_de_contribuições[[#This Row],[Posicionamento da Anvisa]]&lt;&gt;"",1,0)</f>
        <v>1</v>
      </c>
    </row>
    <row r="72" spans="1:37" ht="150.75">
      <c r="B72" s="104">
        <v>337</v>
      </c>
      <c r="C72" s="104" t="s">
        <v>32</v>
      </c>
      <c r="D72" s="104" t="s">
        <v>19</v>
      </c>
      <c r="E72" s="104" t="s">
        <v>208</v>
      </c>
      <c r="F72" s="104" t="s">
        <v>214</v>
      </c>
      <c r="G72" s="104" t="s">
        <v>215</v>
      </c>
      <c r="H72" s="104" t="s">
        <v>187</v>
      </c>
      <c r="I72" s="104" t="s">
        <v>216</v>
      </c>
      <c r="J72" s="104"/>
      <c r="K72" s="104"/>
      <c r="L72" s="104"/>
      <c r="O72" s="167">
        <f>IF(Lista_de_contribuições[[#This Row],[Posicionamento da Anvisa]]&lt;&gt;"",1,0)</f>
        <v>1</v>
      </c>
    </row>
    <row r="73" spans="1:37" ht="177.75" customHeight="1">
      <c r="B73" s="104">
        <v>165</v>
      </c>
      <c r="C73" s="104" t="s">
        <v>35</v>
      </c>
      <c r="D73" s="104"/>
      <c r="E73" s="104" t="s">
        <v>217</v>
      </c>
      <c r="F73" s="104" t="s">
        <v>218</v>
      </c>
      <c r="G73" s="104" t="s">
        <v>219</v>
      </c>
      <c r="H73" s="104" t="s">
        <v>27</v>
      </c>
      <c r="I73" s="104" t="s">
        <v>220</v>
      </c>
      <c r="J73" s="104"/>
      <c r="K73" s="104"/>
      <c r="L73" s="104"/>
      <c r="O73" s="167">
        <f>IF(Lista_de_contribuições[[#This Row],[Posicionamento da Anvisa]]&lt;&gt;"",1,0)</f>
        <v>1</v>
      </c>
    </row>
    <row r="74" spans="1:37" ht="409.6">
      <c r="B74" s="104">
        <v>289</v>
      </c>
      <c r="C74" s="104" t="s">
        <v>48</v>
      </c>
      <c r="D74" s="104" t="s">
        <v>43</v>
      </c>
      <c r="E74" s="104" t="s">
        <v>217</v>
      </c>
      <c r="F74" s="104"/>
      <c r="G74" s="104" t="s">
        <v>221</v>
      </c>
      <c r="H74" s="104" t="s">
        <v>27</v>
      </c>
      <c r="I74" s="104" t="s">
        <v>222</v>
      </c>
      <c r="J74" s="104"/>
      <c r="K74" s="104"/>
      <c r="L74" s="104"/>
      <c r="O74" s="167">
        <f>IF(Lista_de_contribuições[[#This Row],[Posicionamento da Anvisa]]&lt;&gt;"",1,0)</f>
        <v>1</v>
      </c>
    </row>
    <row r="75" spans="1:37" ht="409.6">
      <c r="B75" s="104">
        <v>318</v>
      </c>
      <c r="C75" s="104" t="s">
        <v>29</v>
      </c>
      <c r="D75" s="104" t="s">
        <v>19</v>
      </c>
      <c r="E75" s="104" t="s">
        <v>217</v>
      </c>
      <c r="F75" s="104"/>
      <c r="G75" s="104" t="s">
        <v>223</v>
      </c>
      <c r="H75" s="104" t="s">
        <v>27</v>
      </c>
      <c r="I75" s="104" t="s">
        <v>222</v>
      </c>
      <c r="J75" s="104"/>
      <c r="K75" s="104"/>
      <c r="L75" s="104"/>
      <c r="O75" s="167">
        <f>IF(Lista_de_contribuições[[#This Row],[Posicionamento da Anvisa]]&lt;&gt;"",1,0)</f>
        <v>1</v>
      </c>
    </row>
    <row r="76" spans="1:37" s="171" customFormat="1" ht="409.6">
      <c r="A76" s="166"/>
      <c r="B76" s="104">
        <v>321</v>
      </c>
      <c r="C76" s="104" t="s">
        <v>18</v>
      </c>
      <c r="D76" s="104" t="s">
        <v>19</v>
      </c>
      <c r="E76" s="104" t="s">
        <v>217</v>
      </c>
      <c r="F76" s="104" t="s">
        <v>224</v>
      </c>
      <c r="G76" s="104" t="s">
        <v>225</v>
      </c>
      <c r="H76" s="104" t="s">
        <v>59</v>
      </c>
      <c r="I76" s="104" t="s">
        <v>226</v>
      </c>
      <c r="J76" s="104"/>
      <c r="K76" s="104" t="s">
        <v>227</v>
      </c>
      <c r="L76" s="104"/>
      <c r="M76" s="166"/>
      <c r="N76" s="166"/>
      <c r="O76" s="167">
        <f>IF(Lista_de_contribuições[[#This Row],[Posicionamento da Anvisa]]&lt;&gt;"",1,0)</f>
        <v>1</v>
      </c>
      <c r="P76" s="168"/>
      <c r="Q76" s="168"/>
      <c r="R76" s="168"/>
      <c r="S76" s="168"/>
      <c r="T76" s="168"/>
      <c r="U76" s="166"/>
      <c r="V76" s="166"/>
      <c r="W76" s="166"/>
      <c r="X76" s="166"/>
      <c r="Y76" s="166"/>
      <c r="Z76" s="166"/>
      <c r="AA76" s="166"/>
      <c r="AB76" s="166"/>
      <c r="AC76" s="166"/>
      <c r="AD76" s="166"/>
      <c r="AE76" s="166"/>
      <c r="AF76" s="166"/>
      <c r="AG76" s="166"/>
      <c r="AH76" s="166"/>
      <c r="AI76" s="166"/>
      <c r="AJ76" s="166"/>
      <c r="AK76" s="166"/>
    </row>
    <row r="77" spans="1:37" ht="12.75">
      <c r="B77" s="104">
        <v>327</v>
      </c>
      <c r="C77" s="104" t="s">
        <v>23</v>
      </c>
      <c r="D77" s="104"/>
      <c r="E77" s="104" t="s">
        <v>217</v>
      </c>
      <c r="F77" s="104" t="s">
        <v>21</v>
      </c>
      <c r="G77" s="104" t="s">
        <v>21</v>
      </c>
      <c r="H77" s="104" t="s">
        <v>22</v>
      </c>
      <c r="I77" s="104"/>
      <c r="J77" s="104"/>
      <c r="K77" s="104"/>
      <c r="L77" s="104"/>
      <c r="O77" s="167">
        <f>IF(Lista_de_contribuições[[#This Row],[Posicionamento da Anvisa]]&lt;&gt;"",1,0)</f>
        <v>1</v>
      </c>
    </row>
    <row r="78" spans="1:37" ht="409.6">
      <c r="B78" s="104">
        <v>337</v>
      </c>
      <c r="C78" s="104" t="s">
        <v>32</v>
      </c>
      <c r="D78" s="104" t="s">
        <v>19</v>
      </c>
      <c r="E78" s="104" t="s">
        <v>217</v>
      </c>
      <c r="F78" s="104" t="s">
        <v>228</v>
      </c>
      <c r="G78" s="104" t="s">
        <v>229</v>
      </c>
      <c r="H78" s="104" t="s">
        <v>59</v>
      </c>
      <c r="I78" s="104" t="s">
        <v>226</v>
      </c>
      <c r="J78" s="104"/>
      <c r="K78" s="104" t="s">
        <v>227</v>
      </c>
      <c r="L78" s="104"/>
      <c r="O78" s="167">
        <f>IF(Lista_de_contribuições[[#This Row],[Posicionamento da Anvisa]]&lt;&gt;"",1,0)</f>
        <v>1</v>
      </c>
    </row>
    <row r="79" spans="1:37" ht="99" customHeight="1">
      <c r="B79" s="104">
        <v>341</v>
      </c>
      <c r="C79" s="104" t="s">
        <v>82</v>
      </c>
      <c r="D79" s="104" t="s">
        <v>19</v>
      </c>
      <c r="E79" s="104" t="s">
        <v>217</v>
      </c>
      <c r="F79" s="104" t="s">
        <v>230</v>
      </c>
      <c r="G79" s="104" t="s">
        <v>231</v>
      </c>
      <c r="H79" s="104" t="s">
        <v>27</v>
      </c>
      <c r="I79" s="104" t="s">
        <v>232</v>
      </c>
      <c r="J79" s="104"/>
      <c r="K79" s="104"/>
      <c r="L79" s="104"/>
      <c r="O79" s="167">
        <f>IF(Lista_de_contribuições[[#This Row],[Posicionamento da Anvisa]]&lt;&gt;"",1,0)</f>
        <v>1</v>
      </c>
    </row>
    <row r="80" spans="1:37" ht="409.6">
      <c r="B80" s="104">
        <v>348</v>
      </c>
      <c r="C80" s="104" t="s">
        <v>90</v>
      </c>
      <c r="D80" s="104" t="s">
        <v>43</v>
      </c>
      <c r="E80" s="104" t="s">
        <v>217</v>
      </c>
      <c r="F80" s="104" t="s">
        <v>233</v>
      </c>
      <c r="G80" s="104" t="s">
        <v>234</v>
      </c>
      <c r="H80" s="104" t="s">
        <v>59</v>
      </c>
      <c r="I80" s="104" t="s">
        <v>226</v>
      </c>
      <c r="J80" s="104"/>
      <c r="K80" s="104" t="s">
        <v>227</v>
      </c>
      <c r="L80" s="104"/>
      <c r="O80" s="167">
        <f>IF(Lista_de_contribuições[[#This Row],[Posicionamento da Anvisa]]&lt;&gt;"",1,0)</f>
        <v>1</v>
      </c>
    </row>
    <row r="81" spans="1:37" ht="192.75" customHeight="1">
      <c r="B81" s="104">
        <v>165</v>
      </c>
      <c r="C81" s="104" t="s">
        <v>35</v>
      </c>
      <c r="D81" s="104"/>
      <c r="E81" s="104" t="s">
        <v>235</v>
      </c>
      <c r="F81" s="104" t="s">
        <v>236</v>
      </c>
      <c r="G81" s="104" t="s">
        <v>219</v>
      </c>
      <c r="H81" s="104" t="s">
        <v>27</v>
      </c>
      <c r="I81" s="104" t="s">
        <v>220</v>
      </c>
      <c r="J81" s="104"/>
      <c r="K81" s="104"/>
      <c r="L81" s="104"/>
      <c r="O81" s="167">
        <f>IF(Lista_de_contribuições[[#This Row],[Posicionamento da Anvisa]]&lt;&gt;"",1,0)</f>
        <v>1</v>
      </c>
    </row>
    <row r="82" spans="1:37" s="166" customFormat="1" ht="113.25">
      <c r="B82" s="104">
        <v>270</v>
      </c>
      <c r="C82" s="104" t="s">
        <v>42</v>
      </c>
      <c r="D82" s="104" t="s">
        <v>43</v>
      </c>
      <c r="E82" s="104" t="s">
        <v>235</v>
      </c>
      <c r="F82" s="104" t="s">
        <v>237</v>
      </c>
      <c r="G82" s="104" t="s">
        <v>238</v>
      </c>
      <c r="H82" s="104" t="s">
        <v>27</v>
      </c>
      <c r="I82" s="104" t="s">
        <v>239</v>
      </c>
      <c r="J82" s="104"/>
      <c r="K82" s="104"/>
      <c r="L82" s="104"/>
      <c r="O82" s="167">
        <f>IF(Lista_de_contribuições[[#This Row],[Posicionamento da Anvisa]]&lt;&gt;"",1,0)</f>
        <v>1</v>
      </c>
      <c r="P82" s="168"/>
      <c r="Q82" s="168"/>
      <c r="R82" s="168"/>
      <c r="S82" s="168"/>
      <c r="T82" s="168"/>
    </row>
    <row r="83" spans="1:37" ht="409.6">
      <c r="B83" s="104">
        <v>289</v>
      </c>
      <c r="C83" s="104" t="s">
        <v>48</v>
      </c>
      <c r="D83" s="104" t="s">
        <v>43</v>
      </c>
      <c r="E83" s="104" t="s">
        <v>235</v>
      </c>
      <c r="F83" s="104" t="s">
        <v>240</v>
      </c>
      <c r="G83" s="104" t="s">
        <v>241</v>
      </c>
      <c r="H83" s="104" t="s">
        <v>27</v>
      </c>
      <c r="I83" s="104" t="s">
        <v>242</v>
      </c>
      <c r="J83" s="104"/>
      <c r="K83" s="104"/>
      <c r="L83" s="104"/>
      <c r="O83" s="167">
        <f>IF(Lista_de_contribuições[[#This Row],[Posicionamento da Anvisa]]&lt;&gt;"",1,0)</f>
        <v>1</v>
      </c>
    </row>
    <row r="84" spans="1:37" ht="303" customHeight="1">
      <c r="B84" s="104">
        <v>305</v>
      </c>
      <c r="C84" s="104" t="s">
        <v>56</v>
      </c>
      <c r="D84" s="104" t="s">
        <v>19</v>
      </c>
      <c r="E84" s="104" t="s">
        <v>235</v>
      </c>
      <c r="F84" s="104" t="s">
        <v>243</v>
      </c>
      <c r="G84" s="104" t="s">
        <v>244</v>
      </c>
      <c r="H84" s="104" t="s">
        <v>59</v>
      </c>
      <c r="I84" s="104" t="s">
        <v>245</v>
      </c>
      <c r="J84" s="104"/>
      <c r="K84" s="104" t="s">
        <v>246</v>
      </c>
      <c r="L84" s="104"/>
      <c r="O84" s="167">
        <f>IF(Lista_de_contribuições[[#This Row],[Posicionamento da Anvisa]]&lt;&gt;"",1,0)</f>
        <v>1</v>
      </c>
    </row>
    <row r="85" spans="1:37" ht="409.6">
      <c r="B85" s="104">
        <v>318</v>
      </c>
      <c r="C85" s="104" t="s">
        <v>29</v>
      </c>
      <c r="D85" s="104" t="s">
        <v>19</v>
      </c>
      <c r="E85" s="104" t="s">
        <v>235</v>
      </c>
      <c r="F85" s="104" t="s">
        <v>247</v>
      </c>
      <c r="G85" s="104" t="s">
        <v>248</v>
      </c>
      <c r="H85" s="104" t="s">
        <v>27</v>
      </c>
      <c r="I85" s="104" t="s">
        <v>249</v>
      </c>
      <c r="J85" s="104"/>
      <c r="K85" s="104"/>
      <c r="L85" s="104"/>
      <c r="O85" s="167">
        <f>IF(Lista_de_contribuições[[#This Row],[Posicionamento da Anvisa]]&lt;&gt;"",1,0)</f>
        <v>1</v>
      </c>
    </row>
    <row r="86" spans="1:37" ht="409.6">
      <c r="B86" s="104">
        <v>321</v>
      </c>
      <c r="C86" s="104" t="s">
        <v>18</v>
      </c>
      <c r="D86" s="104" t="s">
        <v>19</v>
      </c>
      <c r="E86" s="104" t="s">
        <v>235</v>
      </c>
      <c r="F86" s="104" t="s">
        <v>250</v>
      </c>
      <c r="G86" s="104" t="s">
        <v>251</v>
      </c>
      <c r="H86" s="104" t="s">
        <v>59</v>
      </c>
      <c r="I86" s="104" t="s">
        <v>226</v>
      </c>
      <c r="J86" s="104"/>
      <c r="K86" s="104" t="s">
        <v>246</v>
      </c>
      <c r="L86" s="104"/>
      <c r="O86" s="167">
        <f>IF(Lista_de_contribuições[[#This Row],[Posicionamento da Anvisa]]&lt;&gt;"",1,0)</f>
        <v>1</v>
      </c>
    </row>
    <row r="87" spans="1:37" ht="409.6">
      <c r="B87" s="104">
        <v>325</v>
      </c>
      <c r="C87" s="104" t="s">
        <v>67</v>
      </c>
      <c r="D87" s="104" t="s">
        <v>43</v>
      </c>
      <c r="E87" s="104" t="s">
        <v>235</v>
      </c>
      <c r="F87" s="104" t="s">
        <v>252</v>
      </c>
      <c r="G87" s="104" t="s">
        <v>253</v>
      </c>
      <c r="H87" s="104" t="s">
        <v>59</v>
      </c>
      <c r="I87" s="104" t="s">
        <v>226</v>
      </c>
      <c r="J87" s="104"/>
      <c r="K87" s="104" t="s">
        <v>246</v>
      </c>
      <c r="L87" s="104"/>
      <c r="O87" s="167">
        <f>IF(Lista_de_contribuições[[#This Row],[Posicionamento da Anvisa]]&lt;&gt;"",1,0)</f>
        <v>1</v>
      </c>
    </row>
    <row r="88" spans="1:37" ht="276">
      <c r="B88" s="104">
        <v>326</v>
      </c>
      <c r="C88" s="104" t="s">
        <v>71</v>
      </c>
      <c r="D88" s="104" t="s">
        <v>19</v>
      </c>
      <c r="E88" s="104" t="s">
        <v>235</v>
      </c>
      <c r="F88" s="104" t="s">
        <v>254</v>
      </c>
      <c r="G88" s="104" t="s">
        <v>255</v>
      </c>
      <c r="H88" s="104" t="s">
        <v>27</v>
      </c>
      <c r="I88" s="104" t="s">
        <v>256</v>
      </c>
      <c r="J88" s="104"/>
      <c r="K88" s="104"/>
      <c r="L88" s="104"/>
      <c r="O88" s="167">
        <f>IF(Lista_de_contribuições[[#This Row],[Posicionamento da Anvisa]]&lt;&gt;"",1,0)</f>
        <v>1</v>
      </c>
    </row>
    <row r="89" spans="1:37" ht="21" customHeight="1">
      <c r="B89" s="104">
        <v>327</v>
      </c>
      <c r="C89" s="104" t="s">
        <v>23</v>
      </c>
      <c r="D89" s="104"/>
      <c r="E89" s="104" t="s">
        <v>235</v>
      </c>
      <c r="F89" s="104" t="s">
        <v>21</v>
      </c>
      <c r="G89" s="104" t="s">
        <v>21</v>
      </c>
      <c r="H89" s="104" t="s">
        <v>22</v>
      </c>
      <c r="I89" s="104"/>
      <c r="J89" s="104"/>
      <c r="K89" s="104"/>
      <c r="L89" s="104"/>
      <c r="O89" s="167">
        <f>IF(Lista_de_contribuições[[#This Row],[Posicionamento da Anvisa]]&lt;&gt;"",1,0)</f>
        <v>1</v>
      </c>
    </row>
    <row r="90" spans="1:37" ht="409.6">
      <c r="B90" s="104">
        <v>336</v>
      </c>
      <c r="C90" s="104" t="s">
        <v>173</v>
      </c>
      <c r="D90" s="104" t="s">
        <v>19</v>
      </c>
      <c r="E90" s="104" t="s">
        <v>235</v>
      </c>
      <c r="F90" s="104" t="s">
        <v>257</v>
      </c>
      <c r="G90" s="104" t="s">
        <v>258</v>
      </c>
      <c r="H90" s="104" t="s">
        <v>27</v>
      </c>
      <c r="I90" s="104" t="s">
        <v>259</v>
      </c>
      <c r="J90" s="104"/>
      <c r="K90" s="104"/>
      <c r="L90" s="104"/>
      <c r="O90" s="167">
        <f>IF(Lista_de_contribuições[[#This Row],[Posicionamento da Anvisa]]&lt;&gt;"",1,0)</f>
        <v>1</v>
      </c>
    </row>
    <row r="91" spans="1:37" ht="409.6">
      <c r="B91" s="104">
        <v>337</v>
      </c>
      <c r="C91" s="104" t="s">
        <v>32</v>
      </c>
      <c r="D91" s="104" t="s">
        <v>19</v>
      </c>
      <c r="E91" s="104" t="s">
        <v>235</v>
      </c>
      <c r="F91" s="104" t="s">
        <v>260</v>
      </c>
      <c r="G91" s="104" t="s">
        <v>261</v>
      </c>
      <c r="H91" s="104" t="s">
        <v>59</v>
      </c>
      <c r="I91" s="104" t="s">
        <v>262</v>
      </c>
      <c r="J91" s="104"/>
      <c r="K91" s="104" t="s">
        <v>246</v>
      </c>
      <c r="L91" s="104"/>
      <c r="O91" s="167">
        <f>IF(Lista_de_contribuições[[#This Row],[Posicionamento da Anvisa]]&lt;&gt;"",1,0)</f>
        <v>1</v>
      </c>
    </row>
    <row r="92" spans="1:37" ht="409.6">
      <c r="B92" s="104">
        <v>348</v>
      </c>
      <c r="C92" s="104" t="s">
        <v>90</v>
      </c>
      <c r="D92" s="104" t="s">
        <v>43</v>
      </c>
      <c r="E92" s="104" t="s">
        <v>235</v>
      </c>
      <c r="F92" s="104" t="s">
        <v>263</v>
      </c>
      <c r="G92" s="104" t="s">
        <v>264</v>
      </c>
      <c r="H92" s="104" t="s">
        <v>59</v>
      </c>
      <c r="I92" s="104" t="s">
        <v>265</v>
      </c>
      <c r="J92" s="104"/>
      <c r="K92" s="104" t="s">
        <v>246</v>
      </c>
      <c r="L92" s="104"/>
      <c r="O92" s="167">
        <f>IF(Lista_de_contribuições[[#This Row],[Posicionamento da Anvisa]]&lt;&gt;"",1,0)</f>
        <v>1</v>
      </c>
    </row>
    <row r="93" spans="1:37" ht="409.6">
      <c r="B93" s="104">
        <v>350</v>
      </c>
      <c r="C93" s="104" t="s">
        <v>133</v>
      </c>
      <c r="D93" s="104" t="s">
        <v>43</v>
      </c>
      <c r="E93" s="104" t="s">
        <v>235</v>
      </c>
      <c r="F93" s="104" t="s">
        <v>266</v>
      </c>
      <c r="G93" s="104" t="s">
        <v>267</v>
      </c>
      <c r="H93" s="104" t="s">
        <v>27</v>
      </c>
      <c r="I93" s="104" t="s">
        <v>268</v>
      </c>
      <c r="J93" s="104"/>
      <c r="K93" s="104"/>
      <c r="L93" s="104"/>
      <c r="O93" s="167">
        <f>IF(Lista_de_contribuições[[#This Row],[Posicionamento da Anvisa]]&lt;&gt;"",1,0)</f>
        <v>1</v>
      </c>
    </row>
    <row r="94" spans="1:37" ht="62.25">
      <c r="B94" s="104">
        <v>356</v>
      </c>
      <c r="C94" s="104" t="s">
        <v>24</v>
      </c>
      <c r="D94" s="104"/>
      <c r="E94" s="104" t="s">
        <v>235</v>
      </c>
      <c r="F94" s="104" t="s">
        <v>269</v>
      </c>
      <c r="G94" s="104"/>
      <c r="H94" s="104" t="s">
        <v>270</v>
      </c>
      <c r="I94" s="104" t="s">
        <v>271</v>
      </c>
      <c r="J94" s="104"/>
      <c r="K94" s="104"/>
      <c r="L94" s="104"/>
      <c r="O94" s="167">
        <f>IF(Lista_de_contribuições[[#This Row],[Posicionamento da Anvisa]]&lt;&gt;"",1,0)</f>
        <v>1</v>
      </c>
    </row>
    <row r="95" spans="1:37" s="171" customFormat="1" ht="226.5">
      <c r="A95" s="169"/>
      <c r="B95" s="104">
        <v>321</v>
      </c>
      <c r="C95" s="104" t="s">
        <v>18</v>
      </c>
      <c r="D95" s="104" t="s">
        <v>19</v>
      </c>
      <c r="E95" s="104" t="s">
        <v>272</v>
      </c>
      <c r="F95" s="104" t="s">
        <v>273</v>
      </c>
      <c r="G95" s="104" t="s">
        <v>274</v>
      </c>
      <c r="H95" s="104" t="s">
        <v>27</v>
      </c>
      <c r="I95" s="104" t="s">
        <v>275</v>
      </c>
      <c r="J95" s="104"/>
      <c r="K95" s="104"/>
      <c r="L95" s="104"/>
      <c r="M95" s="166"/>
      <c r="N95" s="166"/>
      <c r="O95" s="167">
        <f>IF(Lista_de_contribuições[[#This Row],[Posicionamento da Anvisa]]&lt;&gt;"",1,0)</f>
        <v>1</v>
      </c>
      <c r="P95" s="168"/>
      <c r="Q95" s="168"/>
      <c r="R95" s="168"/>
      <c r="S95" s="168"/>
      <c r="T95" s="168"/>
      <c r="U95" s="166"/>
      <c r="V95" s="166"/>
      <c r="W95" s="166"/>
      <c r="X95" s="166"/>
      <c r="Y95" s="166"/>
      <c r="Z95" s="166"/>
      <c r="AA95" s="166"/>
      <c r="AB95" s="166"/>
      <c r="AC95" s="166"/>
      <c r="AD95" s="166"/>
      <c r="AE95" s="166"/>
      <c r="AF95" s="166"/>
      <c r="AG95" s="166"/>
      <c r="AH95" s="166"/>
      <c r="AI95" s="166"/>
      <c r="AJ95" s="166"/>
      <c r="AK95" s="166"/>
    </row>
    <row r="96" spans="1:37" ht="226.5">
      <c r="B96" s="104">
        <v>325</v>
      </c>
      <c r="C96" s="104" t="s">
        <v>67</v>
      </c>
      <c r="D96" s="104" t="s">
        <v>43</v>
      </c>
      <c r="E96" s="104" t="s">
        <v>272</v>
      </c>
      <c r="F96" s="104" t="s">
        <v>276</v>
      </c>
      <c r="G96" s="104" t="s">
        <v>277</v>
      </c>
      <c r="H96" s="104" t="s">
        <v>27</v>
      </c>
      <c r="I96" s="104" t="s">
        <v>275</v>
      </c>
      <c r="J96" s="104"/>
      <c r="K96" s="104"/>
      <c r="L96" s="104"/>
      <c r="O96" s="167">
        <f>IF(Lista_de_contribuições[[#This Row],[Posicionamento da Anvisa]]&lt;&gt;"",1,0)</f>
        <v>1</v>
      </c>
    </row>
    <row r="97" spans="2:20" ht="276">
      <c r="B97" s="104">
        <v>326</v>
      </c>
      <c r="C97" s="104" t="s">
        <v>71</v>
      </c>
      <c r="D97" s="104" t="s">
        <v>19</v>
      </c>
      <c r="E97" s="104" t="s">
        <v>272</v>
      </c>
      <c r="F97" s="104" t="s">
        <v>278</v>
      </c>
      <c r="G97" s="104" t="s">
        <v>279</v>
      </c>
      <c r="H97" s="104" t="s">
        <v>27</v>
      </c>
      <c r="I97" s="104" t="s">
        <v>275</v>
      </c>
      <c r="J97" s="104"/>
      <c r="K97" s="104"/>
      <c r="L97" s="104"/>
      <c r="O97" s="167">
        <f>IF(Lista_de_contribuições[[#This Row],[Posicionamento da Anvisa]]&lt;&gt;"",1,0)</f>
        <v>1</v>
      </c>
    </row>
    <row r="98" spans="2:20" ht="12.75">
      <c r="B98" s="104">
        <v>327</v>
      </c>
      <c r="C98" s="104" t="s">
        <v>23</v>
      </c>
      <c r="D98" s="104"/>
      <c r="E98" s="104" t="s">
        <v>272</v>
      </c>
      <c r="F98" s="104" t="s">
        <v>21</v>
      </c>
      <c r="G98" s="104" t="s">
        <v>21</v>
      </c>
      <c r="H98" s="104" t="s">
        <v>22</v>
      </c>
      <c r="I98" s="104"/>
      <c r="J98" s="104"/>
      <c r="K98" s="104"/>
      <c r="L98" s="104"/>
      <c r="O98" s="167">
        <f>IF(Lista_de_contribuições[[#This Row],[Posicionamento da Anvisa]]&lt;&gt;"",1,0)</f>
        <v>1</v>
      </c>
    </row>
    <row r="99" spans="2:20" ht="264">
      <c r="B99" s="104">
        <v>333</v>
      </c>
      <c r="C99" s="104" t="s">
        <v>169</v>
      </c>
      <c r="D99" s="104" t="s">
        <v>19</v>
      </c>
      <c r="E99" s="104" t="s">
        <v>272</v>
      </c>
      <c r="F99" s="104" t="s">
        <v>280</v>
      </c>
      <c r="G99" s="104" t="s">
        <v>281</v>
      </c>
      <c r="H99" s="104" t="s">
        <v>59</v>
      </c>
      <c r="I99" s="104" t="s">
        <v>282</v>
      </c>
      <c r="J99" s="104"/>
      <c r="K99" s="104" t="s">
        <v>283</v>
      </c>
      <c r="L99" s="104"/>
      <c r="O99" s="167">
        <f>IF(Lista_de_contribuições[[#This Row],[Posicionamento da Anvisa]]&lt;&gt;"",1,0)</f>
        <v>1</v>
      </c>
    </row>
    <row r="100" spans="2:20" ht="162.75">
      <c r="B100" s="104">
        <v>337</v>
      </c>
      <c r="C100" s="104" t="s">
        <v>32</v>
      </c>
      <c r="D100" s="104" t="s">
        <v>19</v>
      </c>
      <c r="E100" s="104" t="s">
        <v>272</v>
      </c>
      <c r="F100" s="104" t="s">
        <v>284</v>
      </c>
      <c r="G100" s="104" t="s">
        <v>285</v>
      </c>
      <c r="H100" s="104" t="s">
        <v>27</v>
      </c>
      <c r="I100" s="104" t="s">
        <v>286</v>
      </c>
      <c r="J100" s="104"/>
      <c r="K100" s="104"/>
      <c r="L100" s="104"/>
      <c r="O100" s="167">
        <f>IF(Lista_de_contribuições[[#This Row],[Posicionamento da Anvisa]]&lt;&gt;"",1,0)</f>
        <v>1</v>
      </c>
    </row>
    <row r="101" spans="2:20" ht="263.25" customHeight="1">
      <c r="B101" s="104">
        <v>348</v>
      </c>
      <c r="C101" s="104" t="s">
        <v>90</v>
      </c>
      <c r="D101" s="104" t="s">
        <v>43</v>
      </c>
      <c r="E101" s="104" t="s">
        <v>272</v>
      </c>
      <c r="F101" s="104" t="s">
        <v>287</v>
      </c>
      <c r="G101" s="104" t="s">
        <v>288</v>
      </c>
      <c r="H101" s="104" t="s">
        <v>27</v>
      </c>
      <c r="I101" s="104" t="s">
        <v>275</v>
      </c>
      <c r="J101" s="104"/>
      <c r="K101" s="104"/>
      <c r="L101" s="104"/>
      <c r="O101" s="167">
        <f>IF(Lista_de_contribuições[[#This Row],[Posicionamento da Anvisa]]&lt;&gt;"",1,0)</f>
        <v>1</v>
      </c>
    </row>
    <row r="102" spans="2:20" s="166" customFormat="1" ht="162.75">
      <c r="B102" s="104">
        <v>165</v>
      </c>
      <c r="C102" s="104" t="s">
        <v>35</v>
      </c>
      <c r="D102" s="104"/>
      <c r="E102" s="104" t="s">
        <v>289</v>
      </c>
      <c r="F102" s="104" t="s">
        <v>290</v>
      </c>
      <c r="G102" s="104" t="s">
        <v>291</v>
      </c>
      <c r="H102" s="104" t="s">
        <v>59</v>
      </c>
      <c r="I102" s="104" t="s">
        <v>292</v>
      </c>
      <c r="J102" s="104"/>
      <c r="K102" s="104" t="s">
        <v>293</v>
      </c>
      <c r="L102" s="104"/>
      <c r="O102" s="167">
        <f>IF(Lista_de_contribuições[[#This Row],[Posicionamento da Anvisa]]&lt;&gt;"",1,0)</f>
        <v>1</v>
      </c>
      <c r="P102" s="168"/>
      <c r="Q102" s="168"/>
      <c r="R102" s="168"/>
      <c r="S102" s="168"/>
      <c r="T102" s="168"/>
    </row>
    <row r="103" spans="2:20" ht="147.75" customHeight="1">
      <c r="B103" s="104">
        <v>297</v>
      </c>
      <c r="C103" s="104" t="s">
        <v>52</v>
      </c>
      <c r="D103" s="104" t="s">
        <v>43</v>
      </c>
      <c r="E103" s="104" t="s">
        <v>289</v>
      </c>
      <c r="F103" s="104" t="s">
        <v>294</v>
      </c>
      <c r="G103" s="104" t="s">
        <v>295</v>
      </c>
      <c r="H103" s="104" t="s">
        <v>27</v>
      </c>
      <c r="I103" s="104" t="s">
        <v>296</v>
      </c>
      <c r="J103" s="104"/>
      <c r="K103" s="104"/>
      <c r="L103" s="104"/>
      <c r="O103" s="167">
        <f>IF(Lista_de_contribuições[[#This Row],[Posicionamento da Anvisa]]&lt;&gt;"",1,0)</f>
        <v>1</v>
      </c>
    </row>
    <row r="104" spans="2:20" ht="50.25">
      <c r="B104" s="104">
        <v>321</v>
      </c>
      <c r="C104" s="104" t="s">
        <v>18</v>
      </c>
      <c r="D104" s="104" t="s">
        <v>19</v>
      </c>
      <c r="E104" s="104" t="s">
        <v>289</v>
      </c>
      <c r="F104" s="104" t="s">
        <v>21</v>
      </c>
      <c r="G104" s="104" t="s">
        <v>21</v>
      </c>
      <c r="H104" s="104" t="s">
        <v>22</v>
      </c>
      <c r="I104" s="104"/>
      <c r="J104" s="104"/>
      <c r="K104" s="104"/>
      <c r="L104" s="104"/>
      <c r="O104" s="167">
        <f>IF(Lista_de_contribuições[[#This Row],[Posicionamento da Anvisa]]&lt;&gt;"",1,0)</f>
        <v>1</v>
      </c>
    </row>
    <row r="105" spans="2:20" ht="12.75">
      <c r="B105" s="104">
        <v>327</v>
      </c>
      <c r="C105" s="104" t="s">
        <v>23</v>
      </c>
      <c r="D105" s="104"/>
      <c r="E105" s="104" t="s">
        <v>289</v>
      </c>
      <c r="F105" s="104" t="s">
        <v>21</v>
      </c>
      <c r="G105" s="104" t="s">
        <v>21</v>
      </c>
      <c r="H105" s="104" t="s">
        <v>22</v>
      </c>
      <c r="I105" s="104"/>
      <c r="J105" s="104"/>
      <c r="K105" s="104"/>
      <c r="L105" s="104"/>
      <c r="O105" s="167">
        <f>IF(Lista_de_contribuições[[#This Row],[Posicionamento da Anvisa]]&lt;&gt;"",1,0)</f>
        <v>1</v>
      </c>
    </row>
    <row r="106" spans="2:20" ht="193.5" customHeight="1">
      <c r="B106" s="104">
        <v>350</v>
      </c>
      <c r="C106" s="104" t="s">
        <v>94</v>
      </c>
      <c r="D106" s="104" t="s">
        <v>43</v>
      </c>
      <c r="E106" s="104" t="s">
        <v>289</v>
      </c>
      <c r="F106" s="104" t="s">
        <v>297</v>
      </c>
      <c r="G106" s="104" t="s">
        <v>298</v>
      </c>
      <c r="H106" s="104" t="s">
        <v>59</v>
      </c>
      <c r="I106" s="104" t="s">
        <v>299</v>
      </c>
      <c r="J106" s="104"/>
      <c r="K106" s="104" t="s">
        <v>293</v>
      </c>
      <c r="L106" s="104"/>
      <c r="O106" s="167">
        <f>IF(Lista_de_contribuições[[#This Row],[Posicionamento da Anvisa]]&lt;&gt;"",1,0)</f>
        <v>1</v>
      </c>
    </row>
    <row r="107" spans="2:20" ht="37.5">
      <c r="B107" s="104">
        <v>297</v>
      </c>
      <c r="C107" s="104" t="s">
        <v>52</v>
      </c>
      <c r="D107" s="104" t="s">
        <v>43</v>
      </c>
      <c r="E107" s="104" t="s">
        <v>300</v>
      </c>
      <c r="F107" s="104" t="s">
        <v>301</v>
      </c>
      <c r="G107" s="104"/>
      <c r="H107" s="104" t="s">
        <v>27</v>
      </c>
      <c r="I107" s="104" t="s">
        <v>302</v>
      </c>
      <c r="J107" s="104"/>
      <c r="K107" s="104"/>
      <c r="L107" s="104"/>
      <c r="O107" s="167">
        <f>IF(Lista_de_contribuições[[#This Row],[Posicionamento da Anvisa]]&lt;&gt;"",1,0)</f>
        <v>1</v>
      </c>
    </row>
    <row r="108" spans="2:20" ht="21" customHeight="1">
      <c r="B108" s="104">
        <v>321</v>
      </c>
      <c r="C108" s="104" t="s">
        <v>18</v>
      </c>
      <c r="D108" s="104" t="s">
        <v>19</v>
      </c>
      <c r="E108" s="104" t="s">
        <v>300</v>
      </c>
      <c r="F108" s="104" t="s">
        <v>21</v>
      </c>
      <c r="G108" s="104" t="s">
        <v>21</v>
      </c>
      <c r="H108" s="104" t="s">
        <v>22</v>
      </c>
      <c r="I108" s="104"/>
      <c r="J108" s="104"/>
      <c r="K108" s="104"/>
      <c r="L108" s="104"/>
      <c r="O108" s="167">
        <f>IF(Lista_de_contribuições[[#This Row],[Posicionamento da Anvisa]]&lt;&gt;"",1,0)</f>
        <v>1</v>
      </c>
    </row>
    <row r="109" spans="2:20" ht="21" customHeight="1">
      <c r="B109" s="104">
        <v>327</v>
      </c>
      <c r="C109" s="104" t="s">
        <v>23</v>
      </c>
      <c r="D109" s="104"/>
      <c r="E109" s="104" t="s">
        <v>300</v>
      </c>
      <c r="F109" s="104" t="s">
        <v>21</v>
      </c>
      <c r="G109" s="104" t="s">
        <v>21</v>
      </c>
      <c r="H109" s="104" t="s">
        <v>22</v>
      </c>
      <c r="I109" s="104"/>
      <c r="J109" s="104"/>
      <c r="K109" s="104"/>
      <c r="L109" s="104"/>
      <c r="O109" s="167">
        <f>IF(Lista_de_contribuições[[#This Row],[Posicionamento da Anvisa]]&lt;&gt;"",1,0)</f>
        <v>1</v>
      </c>
    </row>
    <row r="110" spans="2:20" ht="21" customHeight="1">
      <c r="B110" s="104">
        <v>321</v>
      </c>
      <c r="C110" s="104" t="s">
        <v>18</v>
      </c>
      <c r="D110" s="104" t="s">
        <v>19</v>
      </c>
      <c r="E110" s="104" t="s">
        <v>303</v>
      </c>
      <c r="F110" s="104" t="s">
        <v>21</v>
      </c>
      <c r="G110" s="104" t="s">
        <v>21</v>
      </c>
      <c r="H110" s="104" t="s">
        <v>22</v>
      </c>
      <c r="I110" s="104"/>
      <c r="J110" s="104"/>
      <c r="K110" s="104"/>
      <c r="L110" s="104"/>
      <c r="O110" s="167">
        <f>IF(Lista_de_contribuições[[#This Row],[Posicionamento da Anvisa]]&lt;&gt;"",1,0)</f>
        <v>1</v>
      </c>
    </row>
    <row r="111" spans="2:20" ht="21" customHeight="1">
      <c r="B111" s="104">
        <v>327</v>
      </c>
      <c r="C111" s="104" t="s">
        <v>23</v>
      </c>
      <c r="D111" s="104"/>
      <c r="E111" s="104" t="s">
        <v>303</v>
      </c>
      <c r="F111" s="104" t="s">
        <v>21</v>
      </c>
      <c r="G111" s="104" t="s">
        <v>21</v>
      </c>
      <c r="H111" s="104" t="s">
        <v>22</v>
      </c>
      <c r="I111" s="104"/>
      <c r="J111" s="104"/>
      <c r="K111" s="104"/>
      <c r="L111" s="104"/>
      <c r="O111" s="167">
        <f>IF(Lista_de_contribuições[[#This Row],[Posicionamento da Anvisa]]&lt;&gt;"",1,0)</f>
        <v>1</v>
      </c>
    </row>
  </sheetData>
  <dataValidations count="1">
    <dataValidation type="list" allowBlank="1" showInputMessage="1" showErrorMessage="1" sqref="H5:H111" xr:uid="{7B8EC87F-6919-4925-B262-FF7070C58577}">
      <formula1>"Aceita, Aceita Parcialmente, Não Aceita, Inválida (fora do escopo), Dúvida do Participante, Sem Clareza Textual, Sem Sugestão"</formula1>
    </dataValidation>
  </dataValidations>
  <printOptions horizontalCentered="1"/>
  <pageMargins left="0.5" right="0.5" top="1.35" bottom="0.75" header="0.55000000000000004" footer="0.3"/>
  <pageSetup paperSize="9" fitToHeight="0" orientation="portrait" r:id="rId1"/>
  <headerFooter>
    <oddHeader>&amp;C&amp;"+,Regular"&amp;24&amp;K04-049Vacation Items&amp;"Corbel,Regular"&amp;10
&amp;"-,Regular"&amp;12CHECKLIST</oddHeader>
    <oddFooter>&amp;C&amp;K04+000Page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863F-FDDE-4C0A-8239-2C49315D3A6F}">
  <sheetPr codeName="Planilha1"/>
  <dimension ref="A1:AS300"/>
  <sheetViews>
    <sheetView showGridLines="0" topLeftCell="G7" zoomScaleNormal="100" workbookViewId="0">
      <selection activeCell="O14" sqref="O14"/>
    </sheetView>
  </sheetViews>
  <sheetFormatPr defaultColWidth="20.7109375" defaultRowHeight="13.9"/>
  <cols>
    <col min="1" max="1" width="18.28515625" style="2" customWidth="1"/>
    <col min="2" max="2" width="20.7109375" style="2"/>
    <col min="3" max="4" width="24.7109375" style="2" customWidth="1"/>
    <col min="5" max="16" width="20.7109375" style="2"/>
    <col min="17" max="17" width="48.28515625" style="2" customWidth="1"/>
    <col min="18" max="18" width="20.42578125" style="2" customWidth="1"/>
    <col min="19" max="30" width="20.7109375" style="2" customWidth="1"/>
    <col min="31" max="16384" width="20.7109375" style="2"/>
  </cols>
  <sheetData>
    <row r="1" spans="1:45" ht="122.45" customHeight="1"/>
    <row r="2" spans="1:45" ht="82.9" customHeight="1">
      <c r="A2" s="113" t="s">
        <v>304</v>
      </c>
      <c r="B2" s="114" t="s">
        <v>305</v>
      </c>
      <c r="C2" s="114" t="s">
        <v>306</v>
      </c>
      <c r="D2" s="114" t="s">
        <v>307</v>
      </c>
      <c r="E2" s="114" t="s">
        <v>308</v>
      </c>
      <c r="F2" s="114" t="s">
        <v>309</v>
      </c>
      <c r="G2" s="114" t="s">
        <v>310</v>
      </c>
      <c r="H2" s="114" t="s">
        <v>311</v>
      </c>
      <c r="I2" s="114" t="s">
        <v>312</v>
      </c>
      <c r="J2" s="114" t="s">
        <v>313</v>
      </c>
      <c r="K2" s="114" t="s">
        <v>314</v>
      </c>
      <c r="L2" s="114" t="s">
        <v>315</v>
      </c>
      <c r="M2" s="114" t="s">
        <v>316</v>
      </c>
      <c r="N2" s="114" t="s">
        <v>317</v>
      </c>
      <c r="O2" s="114" t="s">
        <v>318</v>
      </c>
      <c r="P2" s="114" t="s">
        <v>319</v>
      </c>
      <c r="Q2" s="114" t="s">
        <v>320</v>
      </c>
      <c r="R2" s="114" t="s">
        <v>321</v>
      </c>
      <c r="S2" s="114" t="s">
        <v>322</v>
      </c>
      <c r="T2" s="114" t="s">
        <v>323</v>
      </c>
      <c r="U2" s="114" t="s">
        <v>324</v>
      </c>
      <c r="V2" s="114" t="s">
        <v>325</v>
      </c>
      <c r="W2" s="114" t="s">
        <v>326</v>
      </c>
      <c r="X2" s="114" t="s">
        <v>327</v>
      </c>
      <c r="Y2" s="114" t="s">
        <v>328</v>
      </c>
      <c r="Z2" s="114" t="s">
        <v>329</v>
      </c>
      <c r="AA2" s="114" t="s">
        <v>330</v>
      </c>
      <c r="AB2" s="114" t="s">
        <v>331</v>
      </c>
      <c r="AC2" s="114" t="s">
        <v>332</v>
      </c>
      <c r="AD2" s="114" t="s">
        <v>333</v>
      </c>
      <c r="AE2" s="114" t="s">
        <v>334</v>
      </c>
      <c r="AF2" s="114" t="s">
        <v>335</v>
      </c>
      <c r="AG2" s="114" t="s">
        <v>336</v>
      </c>
      <c r="AH2" s="114" t="s">
        <v>337</v>
      </c>
      <c r="AI2" s="114" t="s">
        <v>338</v>
      </c>
      <c r="AJ2" s="114" t="s">
        <v>339</v>
      </c>
      <c r="AK2" s="114" t="s">
        <v>340</v>
      </c>
      <c r="AL2" s="114" t="s">
        <v>341</v>
      </c>
      <c r="AM2" s="114" t="s">
        <v>342</v>
      </c>
      <c r="AN2" s="114" t="s">
        <v>343</v>
      </c>
      <c r="AO2" s="114" t="s">
        <v>344</v>
      </c>
      <c r="AP2" s="114" t="s">
        <v>345</v>
      </c>
      <c r="AQ2" s="114" t="s">
        <v>346</v>
      </c>
      <c r="AR2" s="114" t="s">
        <v>347</v>
      </c>
      <c r="AS2" s="114" t="s">
        <v>348</v>
      </c>
    </row>
    <row r="3" spans="1:45" ht="49.9" customHeight="1">
      <c r="A3" s="147" t="s">
        <v>349</v>
      </c>
      <c r="B3" s="148">
        <v>165</v>
      </c>
      <c r="C3" s="148" t="s">
        <v>350</v>
      </c>
      <c r="D3" s="148"/>
      <c r="E3" s="148" t="s">
        <v>351</v>
      </c>
      <c r="F3" s="148" t="s">
        <v>35</v>
      </c>
      <c r="G3" s="148" t="s">
        <v>35</v>
      </c>
      <c r="H3" s="148"/>
      <c r="I3" s="148" t="s">
        <v>352</v>
      </c>
      <c r="J3" s="148"/>
      <c r="K3" s="148"/>
      <c r="L3" s="148"/>
      <c r="M3" s="148"/>
      <c r="N3" s="148" t="s">
        <v>353</v>
      </c>
      <c r="O3" s="161" t="s">
        <v>354</v>
      </c>
      <c r="P3" s="148"/>
      <c r="Q3" s="148"/>
      <c r="R3" s="148"/>
      <c r="S3" s="148"/>
      <c r="T3" s="148" t="s">
        <v>37</v>
      </c>
      <c r="U3" s="148" t="s">
        <v>38</v>
      </c>
      <c r="V3" s="148" t="s">
        <v>99</v>
      </c>
      <c r="W3" s="148" t="s">
        <v>100</v>
      </c>
      <c r="X3" s="148"/>
      <c r="Y3" s="148"/>
      <c r="Z3" s="148"/>
      <c r="AA3" s="148"/>
      <c r="AB3" s="148" t="s">
        <v>209</v>
      </c>
      <c r="AC3" s="148" t="s">
        <v>210</v>
      </c>
      <c r="AD3" s="148" t="s">
        <v>218</v>
      </c>
      <c r="AE3" s="148" t="s">
        <v>219</v>
      </c>
      <c r="AF3" s="149" t="s">
        <v>236</v>
      </c>
      <c r="AG3" s="149" t="s">
        <v>219</v>
      </c>
      <c r="AH3" s="149"/>
      <c r="AI3" s="149"/>
      <c r="AJ3" s="149" t="s">
        <v>290</v>
      </c>
      <c r="AK3" s="149" t="s">
        <v>291</v>
      </c>
      <c r="AL3" s="149"/>
      <c r="AM3" s="149"/>
      <c r="AN3" s="149"/>
      <c r="AO3" s="149"/>
      <c r="AP3" s="149"/>
      <c r="AQ3" s="149" t="s">
        <v>355</v>
      </c>
      <c r="AR3" s="149" t="s">
        <v>356</v>
      </c>
      <c r="AS3" s="149"/>
    </row>
    <row r="4" spans="1:45" ht="49.9" customHeight="1">
      <c r="A4" s="147" t="s">
        <v>357</v>
      </c>
      <c r="B4" s="148">
        <v>217</v>
      </c>
      <c r="C4" s="148" t="s">
        <v>350</v>
      </c>
      <c r="D4" s="148"/>
      <c r="E4" s="148" t="s">
        <v>358</v>
      </c>
      <c r="F4" s="148" t="s">
        <v>359</v>
      </c>
      <c r="G4" s="148" t="s">
        <v>360</v>
      </c>
      <c r="H4" s="148" t="s">
        <v>361</v>
      </c>
      <c r="I4" s="148" t="s">
        <v>362</v>
      </c>
      <c r="J4" s="148" t="s">
        <v>363</v>
      </c>
      <c r="K4" s="148"/>
      <c r="L4" s="148"/>
      <c r="M4" s="148" t="s">
        <v>364</v>
      </c>
      <c r="N4" s="148" t="s">
        <v>353</v>
      </c>
      <c r="O4" s="161" t="s">
        <v>365</v>
      </c>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t="s">
        <v>366</v>
      </c>
      <c r="AQ4" s="148" t="s">
        <v>355</v>
      </c>
      <c r="AR4" s="148" t="s">
        <v>367</v>
      </c>
      <c r="AS4" s="148"/>
    </row>
    <row r="5" spans="1:45" ht="49.9" customHeight="1">
      <c r="A5" s="147" t="s">
        <v>368</v>
      </c>
      <c r="B5" s="148">
        <v>255</v>
      </c>
      <c r="C5" s="148" t="s">
        <v>350</v>
      </c>
      <c r="D5" s="148"/>
      <c r="E5" s="148" t="s">
        <v>369</v>
      </c>
      <c r="F5" s="148" t="s">
        <v>35</v>
      </c>
      <c r="G5" s="148" t="s">
        <v>35</v>
      </c>
      <c r="H5" s="148"/>
      <c r="I5" s="148" t="s">
        <v>370</v>
      </c>
      <c r="J5" s="148"/>
      <c r="K5" s="148"/>
      <c r="L5" s="148"/>
      <c r="M5" s="148"/>
      <c r="N5" s="148" t="s">
        <v>353</v>
      </c>
      <c r="O5" s="148" t="s">
        <v>371</v>
      </c>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t="s">
        <v>355</v>
      </c>
      <c r="AR5" s="148" t="s">
        <v>372</v>
      </c>
      <c r="AS5" s="148"/>
    </row>
    <row r="6" spans="1:45" ht="49.9" customHeight="1">
      <c r="A6" s="147" t="s">
        <v>373</v>
      </c>
      <c r="B6" s="148">
        <v>261</v>
      </c>
      <c r="C6" s="148" t="s">
        <v>350</v>
      </c>
      <c r="D6" s="148"/>
      <c r="E6" s="148" t="s">
        <v>374</v>
      </c>
      <c r="F6" s="148" t="s">
        <v>35</v>
      </c>
      <c r="G6" s="148" t="s">
        <v>35</v>
      </c>
      <c r="H6" s="148"/>
      <c r="I6" s="148" t="s">
        <v>370</v>
      </c>
      <c r="J6" s="148"/>
      <c r="K6" s="148"/>
      <c r="L6" s="148"/>
      <c r="M6" s="148"/>
      <c r="N6" s="148" t="s">
        <v>353</v>
      </c>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t="s">
        <v>355</v>
      </c>
      <c r="AR6" s="148" t="s">
        <v>375</v>
      </c>
      <c r="AS6" s="148"/>
    </row>
    <row r="7" spans="1:45" ht="49.9" customHeight="1">
      <c r="A7" s="147" t="s">
        <v>376</v>
      </c>
      <c r="B7" s="148">
        <v>265</v>
      </c>
      <c r="C7" s="148" t="s">
        <v>350</v>
      </c>
      <c r="D7" s="148"/>
      <c r="E7" s="148" t="s">
        <v>358</v>
      </c>
      <c r="F7" s="148" t="s">
        <v>35</v>
      </c>
      <c r="G7" s="148" t="s">
        <v>35</v>
      </c>
      <c r="H7" s="148"/>
      <c r="I7" s="148" t="s">
        <v>370</v>
      </c>
      <c r="J7" s="148"/>
      <c r="K7" s="148"/>
      <c r="L7" s="148"/>
      <c r="M7" s="148"/>
      <c r="N7" s="148" t="s">
        <v>377</v>
      </c>
      <c r="O7" s="157" t="s">
        <v>378</v>
      </c>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t="s">
        <v>379</v>
      </c>
      <c r="AR7" s="148" t="s">
        <v>380</v>
      </c>
      <c r="AS7" s="148" t="s">
        <v>381</v>
      </c>
    </row>
    <row r="8" spans="1:45" ht="49.9" customHeight="1">
      <c r="A8" s="147" t="s">
        <v>382</v>
      </c>
      <c r="B8" s="148">
        <v>266</v>
      </c>
      <c r="C8" s="148" t="s">
        <v>350</v>
      </c>
      <c r="D8" s="148"/>
      <c r="E8" s="148" t="s">
        <v>383</v>
      </c>
      <c r="F8" s="148" t="s">
        <v>35</v>
      </c>
      <c r="G8" s="148" t="s">
        <v>35</v>
      </c>
      <c r="H8" s="148"/>
      <c r="I8" s="148" t="s">
        <v>384</v>
      </c>
      <c r="J8" s="148"/>
      <c r="K8" s="148"/>
      <c r="L8" s="148"/>
      <c r="M8" s="148"/>
      <c r="N8" s="148" t="s">
        <v>353</v>
      </c>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t="s">
        <v>355</v>
      </c>
      <c r="AR8" s="148" t="s">
        <v>385</v>
      </c>
      <c r="AS8" s="148"/>
    </row>
    <row r="9" spans="1:45" ht="49.9" customHeight="1">
      <c r="A9" s="147" t="s">
        <v>386</v>
      </c>
      <c r="B9" s="148">
        <v>270</v>
      </c>
      <c r="C9" s="148" t="s">
        <v>350</v>
      </c>
      <c r="D9" s="148"/>
      <c r="E9" s="148" t="s">
        <v>351</v>
      </c>
      <c r="F9" s="148" t="s">
        <v>359</v>
      </c>
      <c r="G9" s="148" t="s">
        <v>42</v>
      </c>
      <c r="H9" s="148" t="s">
        <v>387</v>
      </c>
      <c r="I9" s="148" t="s">
        <v>388</v>
      </c>
      <c r="J9" s="148"/>
      <c r="K9" s="148" t="s">
        <v>43</v>
      </c>
      <c r="L9" s="148"/>
      <c r="M9" s="148"/>
      <c r="N9" s="148"/>
      <c r="O9" s="148"/>
      <c r="P9" s="148"/>
      <c r="Q9" s="148"/>
      <c r="R9" s="148"/>
      <c r="S9" s="148"/>
      <c r="T9" s="148" t="s">
        <v>44</v>
      </c>
      <c r="U9" s="148" t="s">
        <v>45</v>
      </c>
      <c r="V9" s="148" t="s">
        <v>389</v>
      </c>
      <c r="W9" s="148" t="s">
        <v>104</v>
      </c>
      <c r="X9" s="148" t="s">
        <v>137</v>
      </c>
      <c r="Y9" s="148" t="s">
        <v>138</v>
      </c>
      <c r="Z9" s="148"/>
      <c r="AA9" s="148" t="s">
        <v>186</v>
      </c>
      <c r="AB9" s="148"/>
      <c r="AC9" s="148"/>
      <c r="AD9" s="148"/>
      <c r="AE9" s="148"/>
      <c r="AF9" s="148" t="s">
        <v>237</v>
      </c>
      <c r="AG9" s="148" t="s">
        <v>238</v>
      </c>
      <c r="AH9" s="148"/>
      <c r="AI9" s="148"/>
      <c r="AJ9" s="148"/>
      <c r="AK9" s="148"/>
      <c r="AL9" s="148"/>
      <c r="AM9" s="148"/>
      <c r="AN9" s="148"/>
      <c r="AO9" s="148"/>
      <c r="AP9" s="148"/>
      <c r="AQ9" s="148" t="s">
        <v>355</v>
      </c>
      <c r="AR9" s="148" t="s">
        <v>390</v>
      </c>
      <c r="AS9" s="148"/>
    </row>
    <row r="10" spans="1:45" ht="49.9" customHeight="1">
      <c r="A10" s="147" t="s">
        <v>391</v>
      </c>
      <c r="B10" s="148">
        <v>289</v>
      </c>
      <c r="C10" s="148" t="s">
        <v>350</v>
      </c>
      <c r="D10" s="148"/>
      <c r="E10" s="148" t="s">
        <v>369</v>
      </c>
      <c r="F10" s="148" t="s">
        <v>359</v>
      </c>
      <c r="G10" s="148" t="s">
        <v>48</v>
      </c>
      <c r="H10" s="148" t="s">
        <v>392</v>
      </c>
      <c r="I10" s="148" t="s">
        <v>388</v>
      </c>
      <c r="J10" s="148"/>
      <c r="K10" s="148" t="s">
        <v>43</v>
      </c>
      <c r="L10" s="148"/>
      <c r="M10" s="148"/>
      <c r="N10" s="148" t="s">
        <v>353</v>
      </c>
      <c r="O10" s="148" t="s">
        <v>393</v>
      </c>
      <c r="P10" s="148"/>
      <c r="Q10" s="148"/>
      <c r="R10" s="148"/>
      <c r="S10" s="148"/>
      <c r="T10" s="148" t="s">
        <v>49</v>
      </c>
      <c r="U10" s="148" t="s">
        <v>50</v>
      </c>
      <c r="V10" s="148" t="s">
        <v>107</v>
      </c>
      <c r="W10" s="148" t="s">
        <v>394</v>
      </c>
      <c r="X10" s="148" t="s">
        <v>141</v>
      </c>
      <c r="Y10" s="148" t="s">
        <v>142</v>
      </c>
      <c r="Z10" s="148"/>
      <c r="AA10" s="148"/>
      <c r="AB10" s="148"/>
      <c r="AC10" s="148"/>
      <c r="AD10" s="148"/>
      <c r="AE10" s="148" t="s">
        <v>221</v>
      </c>
      <c r="AF10" s="148" t="s">
        <v>240</v>
      </c>
      <c r="AG10" s="148" t="s">
        <v>241</v>
      </c>
      <c r="AH10" s="148"/>
      <c r="AI10" s="148"/>
      <c r="AJ10" s="148"/>
      <c r="AK10" s="148"/>
      <c r="AL10" s="148"/>
      <c r="AM10" s="148"/>
      <c r="AN10" s="148"/>
      <c r="AO10" s="148"/>
      <c r="AP10" s="148"/>
      <c r="AQ10" s="148" t="s">
        <v>355</v>
      </c>
      <c r="AR10" s="148" t="s">
        <v>395</v>
      </c>
      <c r="AS10" s="148"/>
    </row>
    <row r="11" spans="1:45" ht="49.9" customHeight="1">
      <c r="A11" s="147" t="s">
        <v>396</v>
      </c>
      <c r="B11" s="148">
        <v>292</v>
      </c>
      <c r="C11" s="148" t="s">
        <v>350</v>
      </c>
      <c r="D11" s="148"/>
      <c r="E11" s="148" t="s">
        <v>351</v>
      </c>
      <c r="F11" s="148" t="s">
        <v>359</v>
      </c>
      <c r="G11" s="148" t="s">
        <v>110</v>
      </c>
      <c r="H11" s="148" t="s">
        <v>397</v>
      </c>
      <c r="I11" s="148" t="s">
        <v>388</v>
      </c>
      <c r="J11" s="148"/>
      <c r="K11" s="148" t="s">
        <v>19</v>
      </c>
      <c r="L11" s="148"/>
      <c r="M11" s="148"/>
      <c r="N11" s="148"/>
      <c r="O11" s="148"/>
      <c r="P11" s="148"/>
      <c r="Q11" s="148"/>
      <c r="R11" s="148"/>
      <c r="S11" s="148"/>
      <c r="T11" s="148"/>
      <c r="U11" s="148"/>
      <c r="V11" s="148" t="s">
        <v>111</v>
      </c>
      <c r="W11" s="148" t="s">
        <v>112</v>
      </c>
      <c r="X11" s="148" t="s">
        <v>144</v>
      </c>
      <c r="Y11" s="148" t="s">
        <v>145</v>
      </c>
      <c r="Z11" s="148"/>
      <c r="AA11" s="148"/>
      <c r="AB11" s="148"/>
      <c r="AC11" s="148"/>
      <c r="AD11" s="148"/>
      <c r="AE11" s="148"/>
      <c r="AF11" s="148"/>
      <c r="AG11" s="148"/>
      <c r="AH11" s="148"/>
      <c r="AI11" s="148"/>
      <c r="AJ11" s="148"/>
      <c r="AK11" s="148"/>
      <c r="AL11" s="148"/>
      <c r="AM11" s="148"/>
      <c r="AN11" s="148"/>
      <c r="AO11" s="148"/>
      <c r="AP11" s="148"/>
      <c r="AQ11" s="148" t="s">
        <v>355</v>
      </c>
      <c r="AR11" s="148" t="s">
        <v>398</v>
      </c>
      <c r="AS11" s="148"/>
    </row>
    <row r="12" spans="1:45" ht="49.9" customHeight="1">
      <c r="A12" s="147" t="s">
        <v>399</v>
      </c>
      <c r="B12" s="148">
        <v>297</v>
      </c>
      <c r="C12" s="148" t="s">
        <v>350</v>
      </c>
      <c r="D12" s="148"/>
      <c r="E12" s="148" t="s">
        <v>400</v>
      </c>
      <c r="F12" s="148" t="s">
        <v>359</v>
      </c>
      <c r="G12" s="148" t="s">
        <v>52</v>
      </c>
      <c r="H12" s="148">
        <v>33353368000192</v>
      </c>
      <c r="I12" s="148" t="s">
        <v>388</v>
      </c>
      <c r="J12" s="148"/>
      <c r="K12" s="148" t="s">
        <v>43</v>
      </c>
      <c r="L12" s="148"/>
      <c r="M12" s="148"/>
      <c r="N12" s="148"/>
      <c r="O12" s="148"/>
      <c r="P12" s="148"/>
      <c r="Q12" s="148"/>
      <c r="R12" s="148"/>
      <c r="S12" s="148"/>
      <c r="T12" s="148" t="s">
        <v>53</v>
      </c>
      <c r="U12" s="148" t="s">
        <v>54</v>
      </c>
      <c r="V12" s="148"/>
      <c r="W12" s="148"/>
      <c r="X12" s="148" t="s">
        <v>148</v>
      </c>
      <c r="Y12" s="148" t="s">
        <v>149</v>
      </c>
      <c r="Z12" s="148" t="s">
        <v>189</v>
      </c>
      <c r="AA12" s="148" t="s">
        <v>190</v>
      </c>
      <c r="AB12" s="148"/>
      <c r="AC12" s="148"/>
      <c r="AD12" s="148"/>
      <c r="AE12" s="148"/>
      <c r="AF12" s="148"/>
      <c r="AG12" s="148"/>
      <c r="AH12" s="148"/>
      <c r="AI12" s="148"/>
      <c r="AJ12" s="148" t="s">
        <v>294</v>
      </c>
      <c r="AK12" s="148" t="s">
        <v>295</v>
      </c>
      <c r="AL12" s="148" t="s">
        <v>301</v>
      </c>
      <c r="AM12" s="148"/>
      <c r="AN12" s="148"/>
      <c r="AO12" s="148"/>
      <c r="AP12" s="148"/>
      <c r="AQ12" s="148" t="s">
        <v>355</v>
      </c>
      <c r="AR12" s="148" t="s">
        <v>401</v>
      </c>
      <c r="AS12" s="148"/>
    </row>
    <row r="13" spans="1:45" ht="49.9" customHeight="1">
      <c r="A13" s="147" t="s">
        <v>402</v>
      </c>
      <c r="B13" s="148">
        <v>305</v>
      </c>
      <c r="C13" s="148" t="s">
        <v>350</v>
      </c>
      <c r="D13" s="148"/>
      <c r="E13" s="148" t="s">
        <v>400</v>
      </c>
      <c r="F13" s="148" t="s">
        <v>359</v>
      </c>
      <c r="G13" s="148" t="s">
        <v>56</v>
      </c>
      <c r="H13" s="148" t="s">
        <v>403</v>
      </c>
      <c r="I13" s="148" t="s">
        <v>388</v>
      </c>
      <c r="J13" s="148"/>
      <c r="K13" s="148" t="s">
        <v>19</v>
      </c>
      <c r="L13" s="148"/>
      <c r="M13" s="148"/>
      <c r="N13" s="148"/>
      <c r="O13" s="148"/>
      <c r="P13" s="148"/>
      <c r="Q13" s="148"/>
      <c r="R13" s="148"/>
      <c r="S13" s="148"/>
      <c r="T13" s="148" t="s">
        <v>57</v>
      </c>
      <c r="U13" s="148" t="s">
        <v>58</v>
      </c>
      <c r="V13" s="148" t="s">
        <v>113</v>
      </c>
      <c r="W13" s="148" t="s">
        <v>114</v>
      </c>
      <c r="X13" s="148" t="s">
        <v>151</v>
      </c>
      <c r="Y13" s="148" t="s">
        <v>152</v>
      </c>
      <c r="Z13" s="148"/>
      <c r="AA13" s="148"/>
      <c r="AB13" s="148"/>
      <c r="AC13" s="148"/>
      <c r="AD13" s="148"/>
      <c r="AE13" s="148"/>
      <c r="AF13" s="148" t="s">
        <v>243</v>
      </c>
      <c r="AG13" s="148" t="s">
        <v>244</v>
      </c>
      <c r="AH13" s="148"/>
      <c r="AI13" s="148"/>
      <c r="AJ13" s="148"/>
      <c r="AK13" s="148"/>
      <c r="AL13" s="148"/>
      <c r="AM13" s="148"/>
      <c r="AN13" s="148"/>
      <c r="AO13" s="148"/>
      <c r="AP13" s="148"/>
      <c r="AQ13" s="148" t="s">
        <v>355</v>
      </c>
      <c r="AR13" s="148" t="s">
        <v>404</v>
      </c>
      <c r="AS13" s="148"/>
    </row>
    <row r="14" spans="1:45" ht="49.9" customHeight="1">
      <c r="A14" s="147" t="s">
        <v>405</v>
      </c>
      <c r="B14" s="148">
        <v>307</v>
      </c>
      <c r="C14" s="148" t="s">
        <v>406</v>
      </c>
      <c r="D14" s="148" t="s">
        <v>407</v>
      </c>
      <c r="E14" s="148"/>
      <c r="F14" s="148" t="s">
        <v>359</v>
      </c>
      <c r="G14" s="148" t="s">
        <v>408</v>
      </c>
      <c r="H14" s="148" t="s">
        <v>409</v>
      </c>
      <c r="I14" s="148" t="s">
        <v>362</v>
      </c>
      <c r="J14" s="148" t="s">
        <v>410</v>
      </c>
      <c r="K14" s="148"/>
      <c r="L14" s="148"/>
      <c r="M14" s="148" t="s">
        <v>411</v>
      </c>
      <c r="N14" s="148" t="s">
        <v>377</v>
      </c>
      <c r="O14" s="157" t="s">
        <v>412</v>
      </c>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t="s">
        <v>413</v>
      </c>
      <c r="AQ14" s="148" t="s">
        <v>355</v>
      </c>
      <c r="AR14" s="148" t="s">
        <v>414</v>
      </c>
      <c r="AS14" s="148"/>
    </row>
    <row r="15" spans="1:45" ht="49.9" customHeight="1">
      <c r="A15" s="147" t="s">
        <v>415</v>
      </c>
      <c r="B15" s="148">
        <v>318</v>
      </c>
      <c r="C15" s="148" t="s">
        <v>350</v>
      </c>
      <c r="D15" s="148"/>
      <c r="E15" s="148" t="s">
        <v>351</v>
      </c>
      <c r="F15" s="148" t="s">
        <v>359</v>
      </c>
      <c r="G15" s="148" t="s">
        <v>29</v>
      </c>
      <c r="H15" s="148" t="s">
        <v>416</v>
      </c>
      <c r="I15" s="148" t="s">
        <v>388</v>
      </c>
      <c r="J15" s="148"/>
      <c r="K15" s="148" t="s">
        <v>19</v>
      </c>
      <c r="L15" s="148"/>
      <c r="M15" s="148"/>
      <c r="N15" s="148" t="s">
        <v>353</v>
      </c>
      <c r="O15" s="148" t="s">
        <v>417</v>
      </c>
      <c r="P15" s="148"/>
      <c r="Q15" s="148"/>
      <c r="R15" s="148" t="s">
        <v>31</v>
      </c>
      <c r="S15" s="148" t="s">
        <v>31</v>
      </c>
      <c r="T15" s="148" t="s">
        <v>60</v>
      </c>
      <c r="U15" s="148" t="s">
        <v>418</v>
      </c>
      <c r="V15" s="148" t="s">
        <v>116</v>
      </c>
      <c r="W15" s="148" t="s">
        <v>117</v>
      </c>
      <c r="X15" s="148" t="s">
        <v>154</v>
      </c>
      <c r="Y15" s="148" t="s">
        <v>155</v>
      </c>
      <c r="Z15" s="148"/>
      <c r="AA15" s="148"/>
      <c r="AB15" s="148"/>
      <c r="AC15" s="148"/>
      <c r="AD15" s="148"/>
      <c r="AE15" s="148" t="s">
        <v>223</v>
      </c>
      <c r="AF15" s="148" t="s">
        <v>247</v>
      </c>
      <c r="AG15" s="148" t="s">
        <v>248</v>
      </c>
      <c r="AH15" s="148"/>
      <c r="AI15" s="148"/>
      <c r="AJ15" s="148"/>
      <c r="AK15" s="148"/>
      <c r="AL15" s="148"/>
      <c r="AM15" s="148"/>
      <c r="AN15" s="148"/>
      <c r="AO15" s="148"/>
      <c r="AP15" s="148"/>
      <c r="AQ15" s="148" t="s">
        <v>355</v>
      </c>
      <c r="AR15" s="148" t="s">
        <v>419</v>
      </c>
      <c r="AS15" s="148"/>
    </row>
    <row r="16" spans="1:45" ht="49.9" customHeight="1">
      <c r="A16" s="147" t="s">
        <v>420</v>
      </c>
      <c r="B16" s="148">
        <v>321</v>
      </c>
      <c r="C16" s="148" t="s">
        <v>350</v>
      </c>
      <c r="D16" s="148"/>
      <c r="E16" s="148" t="s">
        <v>351</v>
      </c>
      <c r="F16" s="148" t="s">
        <v>359</v>
      </c>
      <c r="G16" s="148" t="s">
        <v>18</v>
      </c>
      <c r="H16" s="148" t="s">
        <v>421</v>
      </c>
      <c r="I16" s="148" t="s">
        <v>388</v>
      </c>
      <c r="J16" s="148"/>
      <c r="K16" s="148" t="s">
        <v>19</v>
      </c>
      <c r="L16" s="148"/>
      <c r="M16" s="148"/>
      <c r="N16" s="148"/>
      <c r="O16" s="148"/>
      <c r="P16" s="148" t="s">
        <v>21</v>
      </c>
      <c r="Q16" s="148" t="s">
        <v>21</v>
      </c>
      <c r="R16" s="148" t="s">
        <v>21</v>
      </c>
      <c r="S16" s="148" t="s">
        <v>21</v>
      </c>
      <c r="T16" s="148" t="s">
        <v>64</v>
      </c>
      <c r="U16" s="148" t="s">
        <v>65</v>
      </c>
      <c r="V16" s="148" t="s">
        <v>118</v>
      </c>
      <c r="W16" s="148" t="s">
        <v>119</v>
      </c>
      <c r="X16" s="148" t="s">
        <v>157</v>
      </c>
      <c r="Y16" s="148" t="s">
        <v>158</v>
      </c>
      <c r="Z16" s="148" t="s">
        <v>192</v>
      </c>
      <c r="AA16" s="148" t="s">
        <v>65</v>
      </c>
      <c r="AB16" s="148" t="s">
        <v>21</v>
      </c>
      <c r="AC16" s="148" t="s">
        <v>21</v>
      </c>
      <c r="AD16" s="148" t="s">
        <v>224</v>
      </c>
      <c r="AE16" s="148" t="s">
        <v>225</v>
      </c>
      <c r="AF16" s="148" t="s">
        <v>250</v>
      </c>
      <c r="AG16" s="148" t="s">
        <v>251</v>
      </c>
      <c r="AH16" s="148" t="s">
        <v>273</v>
      </c>
      <c r="AI16" s="148" t="s">
        <v>274</v>
      </c>
      <c r="AJ16" s="148" t="s">
        <v>21</v>
      </c>
      <c r="AK16" s="148" t="s">
        <v>21</v>
      </c>
      <c r="AL16" s="148" t="s">
        <v>21</v>
      </c>
      <c r="AM16" s="148" t="s">
        <v>21</v>
      </c>
      <c r="AN16" s="148" t="s">
        <v>21</v>
      </c>
      <c r="AO16" s="148" t="s">
        <v>21</v>
      </c>
      <c r="AP16" s="148" t="s">
        <v>21</v>
      </c>
      <c r="AQ16" s="148" t="s">
        <v>355</v>
      </c>
      <c r="AR16" s="148" t="s">
        <v>422</v>
      </c>
      <c r="AS16" s="148"/>
    </row>
    <row r="17" spans="1:45" ht="49.9" customHeight="1">
      <c r="A17" s="147" t="s">
        <v>423</v>
      </c>
      <c r="B17" s="148">
        <v>324</v>
      </c>
      <c r="C17" s="148" t="s">
        <v>350</v>
      </c>
      <c r="D17" s="148"/>
      <c r="E17" s="148" t="s">
        <v>351</v>
      </c>
      <c r="F17" s="148" t="s">
        <v>359</v>
      </c>
      <c r="G17" s="148" t="s">
        <v>424</v>
      </c>
      <c r="H17" s="148" t="s">
        <v>425</v>
      </c>
      <c r="I17" s="148" t="s">
        <v>362</v>
      </c>
      <c r="J17" s="148" t="s">
        <v>426</v>
      </c>
      <c r="K17" s="148"/>
      <c r="L17" s="148"/>
      <c r="M17" s="148" t="s">
        <v>427</v>
      </c>
      <c r="N17" s="148" t="s">
        <v>353</v>
      </c>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t="s">
        <v>355</v>
      </c>
      <c r="AR17" s="148" t="s">
        <v>428</v>
      </c>
      <c r="AS17" s="148"/>
    </row>
    <row r="18" spans="1:45" ht="49.9" customHeight="1">
      <c r="A18" s="147" t="s">
        <v>429</v>
      </c>
      <c r="B18" s="148">
        <v>325</v>
      </c>
      <c r="C18" s="148" t="s">
        <v>350</v>
      </c>
      <c r="D18" s="148"/>
      <c r="E18" s="148" t="s">
        <v>351</v>
      </c>
      <c r="F18" s="148" t="s">
        <v>359</v>
      </c>
      <c r="G18" s="148" t="s">
        <v>67</v>
      </c>
      <c r="H18" s="148" t="s">
        <v>430</v>
      </c>
      <c r="I18" s="148" t="s">
        <v>388</v>
      </c>
      <c r="J18" s="148"/>
      <c r="K18" s="148" t="s">
        <v>43</v>
      </c>
      <c r="L18" s="148"/>
      <c r="M18" s="148"/>
      <c r="N18" s="148" t="s">
        <v>353</v>
      </c>
      <c r="O18" s="148"/>
      <c r="P18" s="148"/>
      <c r="Q18" s="148"/>
      <c r="R18" s="148"/>
      <c r="S18" s="148"/>
      <c r="T18" s="148" t="s">
        <v>68</v>
      </c>
      <c r="U18" s="148" t="s">
        <v>69</v>
      </c>
      <c r="V18" s="148" t="s">
        <v>120</v>
      </c>
      <c r="W18" s="148" t="s">
        <v>121</v>
      </c>
      <c r="X18" s="148" t="s">
        <v>160</v>
      </c>
      <c r="Y18" s="148" t="s">
        <v>161</v>
      </c>
      <c r="Z18" s="148"/>
      <c r="AA18" s="148"/>
      <c r="AB18" s="148"/>
      <c r="AC18" s="148"/>
      <c r="AD18" s="148"/>
      <c r="AE18" s="148"/>
      <c r="AF18" s="148" t="s">
        <v>252</v>
      </c>
      <c r="AG18" s="148" t="s">
        <v>253</v>
      </c>
      <c r="AH18" s="148" t="s">
        <v>276</v>
      </c>
      <c r="AI18" s="148" t="s">
        <v>277</v>
      </c>
      <c r="AJ18" s="148"/>
      <c r="AK18" s="148"/>
      <c r="AL18" s="148"/>
      <c r="AM18" s="148"/>
      <c r="AN18" s="148"/>
      <c r="AO18" s="148"/>
      <c r="AP18" s="148"/>
      <c r="AQ18" s="148" t="s">
        <v>355</v>
      </c>
      <c r="AR18" s="148" t="s">
        <v>431</v>
      </c>
      <c r="AS18" s="148"/>
    </row>
    <row r="19" spans="1:45" ht="49.9" customHeight="1">
      <c r="A19" s="147" t="s">
        <v>432</v>
      </c>
      <c r="B19" s="148">
        <v>326</v>
      </c>
      <c r="C19" s="148" t="s">
        <v>350</v>
      </c>
      <c r="D19" s="148"/>
      <c r="E19" s="148" t="s">
        <v>351</v>
      </c>
      <c r="F19" s="148" t="s">
        <v>359</v>
      </c>
      <c r="G19" s="148" t="s">
        <v>71</v>
      </c>
      <c r="H19" s="148" t="s">
        <v>433</v>
      </c>
      <c r="I19" s="148" t="s">
        <v>388</v>
      </c>
      <c r="J19" s="148"/>
      <c r="K19" s="148" t="s">
        <v>19</v>
      </c>
      <c r="L19" s="148"/>
      <c r="M19" s="148"/>
      <c r="N19" s="148" t="s">
        <v>353</v>
      </c>
      <c r="O19" s="148" t="s">
        <v>434</v>
      </c>
      <c r="P19" s="148"/>
      <c r="Q19" s="148"/>
      <c r="R19" s="148"/>
      <c r="S19" s="148"/>
      <c r="T19" s="148" t="s">
        <v>435</v>
      </c>
      <c r="U19" s="148" t="s">
        <v>436</v>
      </c>
      <c r="V19" s="148" t="s">
        <v>122</v>
      </c>
      <c r="W19" s="148" t="s">
        <v>123</v>
      </c>
      <c r="X19" s="148" t="s">
        <v>163</v>
      </c>
      <c r="Y19" s="148" t="s">
        <v>164</v>
      </c>
      <c r="Z19" s="148" t="s">
        <v>195</v>
      </c>
      <c r="AA19" s="148" t="s">
        <v>196</v>
      </c>
      <c r="AB19" s="148" t="s">
        <v>212</v>
      </c>
      <c r="AC19" s="148" t="s">
        <v>123</v>
      </c>
      <c r="AD19" s="148"/>
      <c r="AE19" s="148"/>
      <c r="AF19" s="148" t="s">
        <v>254</v>
      </c>
      <c r="AG19" s="148" t="s">
        <v>255</v>
      </c>
      <c r="AH19" s="148" t="s">
        <v>278</v>
      </c>
      <c r="AI19" s="148" t="s">
        <v>279</v>
      </c>
      <c r="AJ19" s="148"/>
      <c r="AK19" s="148"/>
      <c r="AL19" s="148"/>
      <c r="AM19" s="148"/>
      <c r="AN19" s="148"/>
      <c r="AO19" s="148"/>
      <c r="AP19" s="148" t="s">
        <v>437</v>
      </c>
      <c r="AQ19" s="148" t="s">
        <v>355</v>
      </c>
      <c r="AR19" s="148" t="s">
        <v>438</v>
      </c>
      <c r="AS19" s="148"/>
    </row>
    <row r="20" spans="1:45" ht="49.9" customHeight="1">
      <c r="A20" s="147" t="s">
        <v>439</v>
      </c>
      <c r="B20" s="148">
        <v>327</v>
      </c>
      <c r="C20" s="148" t="s">
        <v>350</v>
      </c>
      <c r="D20" s="148"/>
      <c r="E20" s="148" t="s">
        <v>351</v>
      </c>
      <c r="F20" s="148" t="s">
        <v>359</v>
      </c>
      <c r="G20" s="148" t="s">
        <v>23</v>
      </c>
      <c r="H20" s="148" t="s">
        <v>440</v>
      </c>
      <c r="I20" s="148" t="s">
        <v>441</v>
      </c>
      <c r="J20" s="148"/>
      <c r="K20" s="148"/>
      <c r="L20" s="148" t="s">
        <v>442</v>
      </c>
      <c r="M20" s="148"/>
      <c r="N20" s="148"/>
      <c r="O20" s="148"/>
      <c r="P20" s="148" t="s">
        <v>21</v>
      </c>
      <c r="Q20" s="148" t="s">
        <v>21</v>
      </c>
      <c r="R20" s="148" t="s">
        <v>21</v>
      </c>
      <c r="S20" s="148" t="s">
        <v>21</v>
      </c>
      <c r="T20" s="148" t="s">
        <v>21</v>
      </c>
      <c r="U20" s="148" t="s">
        <v>21</v>
      </c>
      <c r="V20" s="148" t="s">
        <v>125</v>
      </c>
      <c r="W20" s="148" t="s">
        <v>126</v>
      </c>
      <c r="X20" s="148" t="s">
        <v>166</v>
      </c>
      <c r="Y20" s="148" t="s">
        <v>126</v>
      </c>
      <c r="Z20" s="148" t="s">
        <v>21</v>
      </c>
      <c r="AA20" s="148" t="s">
        <v>21</v>
      </c>
      <c r="AB20" s="148" t="s">
        <v>21</v>
      </c>
      <c r="AC20" s="148" t="s">
        <v>21</v>
      </c>
      <c r="AD20" s="148" t="s">
        <v>21</v>
      </c>
      <c r="AE20" s="148" t="s">
        <v>21</v>
      </c>
      <c r="AF20" s="148" t="s">
        <v>21</v>
      </c>
      <c r="AG20" s="148" t="s">
        <v>21</v>
      </c>
      <c r="AH20" s="148" t="s">
        <v>21</v>
      </c>
      <c r="AI20" s="148" t="s">
        <v>21</v>
      </c>
      <c r="AJ20" s="148" t="s">
        <v>21</v>
      </c>
      <c r="AK20" s="148" t="s">
        <v>21</v>
      </c>
      <c r="AL20" s="148" t="s">
        <v>21</v>
      </c>
      <c r="AM20" s="148" t="s">
        <v>21</v>
      </c>
      <c r="AN20" s="148" t="s">
        <v>21</v>
      </c>
      <c r="AO20" s="148" t="s">
        <v>21</v>
      </c>
      <c r="AP20" s="148" t="s">
        <v>409</v>
      </c>
      <c r="AQ20" s="148" t="s">
        <v>379</v>
      </c>
      <c r="AR20" s="148" t="s">
        <v>443</v>
      </c>
      <c r="AS20" s="148" t="s">
        <v>444</v>
      </c>
    </row>
    <row r="21" spans="1:45" ht="49.9" customHeight="1">
      <c r="A21" s="147" t="s">
        <v>445</v>
      </c>
      <c r="B21" s="148">
        <v>330</v>
      </c>
      <c r="C21" s="148" t="s">
        <v>350</v>
      </c>
      <c r="D21" s="148"/>
      <c r="E21" s="148" t="s">
        <v>351</v>
      </c>
      <c r="F21" s="148" t="s">
        <v>359</v>
      </c>
      <c r="G21" s="148" t="s">
        <v>75</v>
      </c>
      <c r="H21" s="148" t="s">
        <v>446</v>
      </c>
      <c r="I21" s="148" t="s">
        <v>388</v>
      </c>
      <c r="J21" s="148"/>
      <c r="K21" s="148" t="s">
        <v>43</v>
      </c>
      <c r="L21" s="148"/>
      <c r="M21" s="148"/>
      <c r="N21" s="148"/>
      <c r="O21" s="148"/>
      <c r="P21" s="148"/>
      <c r="Q21" s="148"/>
      <c r="R21" s="148"/>
      <c r="S21" s="148"/>
      <c r="T21" s="148" t="s">
        <v>76</v>
      </c>
      <c r="U21" s="148" t="s">
        <v>77</v>
      </c>
      <c r="V21" s="148" t="s">
        <v>127</v>
      </c>
      <c r="W21" s="148" t="s">
        <v>128</v>
      </c>
      <c r="X21" s="148" t="s">
        <v>167</v>
      </c>
      <c r="Y21" s="148" t="s">
        <v>168</v>
      </c>
      <c r="Z21" s="148" t="s">
        <v>198</v>
      </c>
      <c r="AA21" s="148"/>
      <c r="AB21" s="148"/>
      <c r="AC21" s="148"/>
      <c r="AD21" s="148"/>
      <c r="AE21" s="148"/>
      <c r="AF21" s="148"/>
      <c r="AG21" s="148"/>
      <c r="AH21" s="148"/>
      <c r="AI21" s="148"/>
      <c r="AJ21" s="148"/>
      <c r="AK21" s="148"/>
      <c r="AL21" s="148"/>
      <c r="AM21" s="148"/>
      <c r="AN21" s="148"/>
      <c r="AO21" s="148"/>
      <c r="AP21" s="148"/>
      <c r="AQ21" s="148" t="s">
        <v>355</v>
      </c>
      <c r="AR21" s="157" t="s">
        <v>447</v>
      </c>
      <c r="AS21" s="148"/>
    </row>
    <row r="22" spans="1:45" ht="49.9" customHeight="1">
      <c r="A22" s="147" t="s">
        <v>448</v>
      </c>
      <c r="B22" s="148">
        <v>333</v>
      </c>
      <c r="C22" s="148" t="s">
        <v>350</v>
      </c>
      <c r="D22" s="148"/>
      <c r="E22" s="148" t="s">
        <v>351</v>
      </c>
      <c r="F22" s="148" t="s">
        <v>359</v>
      </c>
      <c r="G22" s="148" t="s">
        <v>169</v>
      </c>
      <c r="H22" s="148" t="s">
        <v>449</v>
      </c>
      <c r="I22" s="148" t="s">
        <v>388</v>
      </c>
      <c r="J22" s="148"/>
      <c r="K22" s="148" t="s">
        <v>19</v>
      </c>
      <c r="L22" s="148"/>
      <c r="M22" s="148"/>
      <c r="N22" s="148" t="s">
        <v>353</v>
      </c>
      <c r="O22" s="148"/>
      <c r="P22" s="148"/>
      <c r="Q22" s="148"/>
      <c r="R22" s="148"/>
      <c r="S22" s="148"/>
      <c r="T22" s="148"/>
      <c r="U22" s="148"/>
      <c r="V22" s="148"/>
      <c r="W22" s="148"/>
      <c r="X22" s="148" t="s">
        <v>170</v>
      </c>
      <c r="Y22" s="148" t="s">
        <v>171</v>
      </c>
      <c r="Z22" s="148"/>
      <c r="AA22" s="148"/>
      <c r="AB22" s="148"/>
      <c r="AC22" s="148"/>
      <c r="AD22" s="148"/>
      <c r="AE22" s="148"/>
      <c r="AF22" s="148"/>
      <c r="AG22" s="148"/>
      <c r="AH22" s="148" t="s">
        <v>280</v>
      </c>
      <c r="AI22" s="148" t="s">
        <v>281</v>
      </c>
      <c r="AJ22" s="148"/>
      <c r="AK22" s="148"/>
      <c r="AL22" s="148"/>
      <c r="AM22" s="148"/>
      <c r="AN22" s="148"/>
      <c r="AO22" s="148"/>
      <c r="AP22" s="148"/>
      <c r="AQ22" s="148" t="s">
        <v>379</v>
      </c>
      <c r="AR22" s="148" t="s">
        <v>450</v>
      </c>
      <c r="AS22" s="157" t="s">
        <v>451</v>
      </c>
    </row>
    <row r="23" spans="1:45" ht="49.9" customHeight="1">
      <c r="A23" s="147" t="s">
        <v>452</v>
      </c>
      <c r="B23" s="148">
        <v>336</v>
      </c>
      <c r="C23" s="148" t="s">
        <v>350</v>
      </c>
      <c r="D23" s="148"/>
      <c r="E23" s="148" t="s">
        <v>351</v>
      </c>
      <c r="F23" s="148" t="s">
        <v>359</v>
      </c>
      <c r="G23" s="148" t="s">
        <v>173</v>
      </c>
      <c r="H23" s="148" t="s">
        <v>453</v>
      </c>
      <c r="I23" s="148" t="s">
        <v>388</v>
      </c>
      <c r="J23" s="148"/>
      <c r="K23" s="148" t="s">
        <v>19</v>
      </c>
      <c r="L23" s="148"/>
      <c r="M23" s="148"/>
      <c r="N23" s="148"/>
      <c r="O23" s="148"/>
      <c r="P23" s="148"/>
      <c r="Q23" s="148"/>
      <c r="R23" s="148"/>
      <c r="S23" s="148"/>
      <c r="T23" s="148"/>
      <c r="U23" s="148"/>
      <c r="V23" s="148"/>
      <c r="W23" s="148"/>
      <c r="X23" s="148" t="s">
        <v>174</v>
      </c>
      <c r="Y23" s="148" t="s">
        <v>175</v>
      </c>
      <c r="Z23" s="148"/>
      <c r="AA23" s="148"/>
      <c r="AB23" s="148"/>
      <c r="AC23" s="148"/>
      <c r="AD23" s="148"/>
      <c r="AE23" s="148"/>
      <c r="AF23" s="148" t="s">
        <v>257</v>
      </c>
      <c r="AG23" s="148" t="s">
        <v>258</v>
      </c>
      <c r="AH23" s="148"/>
      <c r="AI23" s="148"/>
      <c r="AJ23" s="148"/>
      <c r="AK23" s="148"/>
      <c r="AL23" s="148"/>
      <c r="AM23" s="148"/>
      <c r="AN23" s="148"/>
      <c r="AO23" s="148"/>
      <c r="AP23" s="148" t="s">
        <v>454</v>
      </c>
      <c r="AQ23" s="148" t="s">
        <v>355</v>
      </c>
      <c r="AR23" s="148" t="s">
        <v>455</v>
      </c>
      <c r="AS23" s="148"/>
    </row>
    <row r="24" spans="1:45" ht="49.9" customHeight="1">
      <c r="A24" s="147" t="s">
        <v>456</v>
      </c>
      <c r="B24" s="148">
        <v>337</v>
      </c>
      <c r="C24" s="148" t="s">
        <v>350</v>
      </c>
      <c r="D24" s="148"/>
      <c r="E24" s="148" t="s">
        <v>351</v>
      </c>
      <c r="F24" s="148" t="s">
        <v>359</v>
      </c>
      <c r="G24" s="148" t="s">
        <v>32</v>
      </c>
      <c r="H24" s="148" t="s">
        <v>457</v>
      </c>
      <c r="I24" s="148" t="s">
        <v>388</v>
      </c>
      <c r="J24" s="148"/>
      <c r="K24" s="148" t="s">
        <v>19</v>
      </c>
      <c r="L24" s="148"/>
      <c r="M24" s="148"/>
      <c r="N24" s="148" t="s">
        <v>353</v>
      </c>
      <c r="O24" s="148"/>
      <c r="P24" s="148"/>
      <c r="Q24" s="148"/>
      <c r="R24" s="148"/>
      <c r="S24" s="148" t="s">
        <v>458</v>
      </c>
      <c r="T24" s="148" t="s">
        <v>79</v>
      </c>
      <c r="U24" s="148" t="s">
        <v>80</v>
      </c>
      <c r="V24" s="148" t="s">
        <v>130</v>
      </c>
      <c r="W24" s="148" t="s">
        <v>131</v>
      </c>
      <c r="X24" s="148" t="s">
        <v>177</v>
      </c>
      <c r="Y24" s="148" t="s">
        <v>178</v>
      </c>
      <c r="Z24" s="148" t="s">
        <v>200</v>
      </c>
      <c r="AA24" s="148" t="s">
        <v>201</v>
      </c>
      <c r="AB24" s="148" t="s">
        <v>214</v>
      </c>
      <c r="AC24" s="148" t="s">
        <v>215</v>
      </c>
      <c r="AD24" s="148" t="s">
        <v>228</v>
      </c>
      <c r="AE24" s="148" t="s">
        <v>229</v>
      </c>
      <c r="AF24" s="148" t="s">
        <v>260</v>
      </c>
      <c r="AG24" s="148" t="s">
        <v>261</v>
      </c>
      <c r="AH24" s="148" t="s">
        <v>284</v>
      </c>
      <c r="AI24" s="148" t="s">
        <v>285</v>
      </c>
      <c r="AJ24" s="148"/>
      <c r="AK24" s="148"/>
      <c r="AL24" s="148"/>
      <c r="AM24" s="148"/>
      <c r="AN24" s="148"/>
      <c r="AO24" s="148"/>
      <c r="AP24" s="148"/>
      <c r="AQ24" s="148" t="s">
        <v>355</v>
      </c>
      <c r="AR24" s="148" t="s">
        <v>459</v>
      </c>
      <c r="AS24" s="148"/>
    </row>
    <row r="25" spans="1:45" ht="49.9" customHeight="1">
      <c r="A25" s="147" t="s">
        <v>460</v>
      </c>
      <c r="B25" s="148">
        <v>341</v>
      </c>
      <c r="C25" s="148" t="s">
        <v>350</v>
      </c>
      <c r="D25" s="148"/>
      <c r="E25" s="148" t="s">
        <v>351</v>
      </c>
      <c r="F25" s="148" t="s">
        <v>359</v>
      </c>
      <c r="G25" s="148" t="s">
        <v>82</v>
      </c>
      <c r="H25" s="148" t="s">
        <v>461</v>
      </c>
      <c r="I25" s="148" t="s">
        <v>388</v>
      </c>
      <c r="J25" s="148"/>
      <c r="K25" s="148" t="s">
        <v>19</v>
      </c>
      <c r="L25" s="148"/>
      <c r="M25" s="148"/>
      <c r="N25" s="148"/>
      <c r="O25" s="148"/>
      <c r="P25" s="148"/>
      <c r="Q25" s="148"/>
      <c r="R25" s="148"/>
      <c r="S25" s="148"/>
      <c r="T25" s="148" t="s">
        <v>83</v>
      </c>
      <c r="U25" s="148" t="s">
        <v>84</v>
      </c>
      <c r="V25" s="148"/>
      <c r="W25" s="148"/>
      <c r="X25" s="148" t="s">
        <v>180</v>
      </c>
      <c r="Y25" s="148" t="s">
        <v>181</v>
      </c>
      <c r="Z25" s="148"/>
      <c r="AA25" s="148"/>
      <c r="AB25" s="148"/>
      <c r="AC25" s="148"/>
      <c r="AD25" s="148" t="s">
        <v>230</v>
      </c>
      <c r="AE25" s="148" t="s">
        <v>231</v>
      </c>
      <c r="AF25" s="148"/>
      <c r="AG25" s="148"/>
      <c r="AH25" s="148"/>
      <c r="AI25" s="148"/>
      <c r="AJ25" s="148"/>
      <c r="AK25" s="148"/>
      <c r="AL25" s="148"/>
      <c r="AM25" s="148"/>
      <c r="AN25" s="148"/>
      <c r="AO25" s="148"/>
      <c r="AP25" s="148" t="s">
        <v>462</v>
      </c>
      <c r="AQ25" s="148" t="s">
        <v>379</v>
      </c>
      <c r="AR25" s="148" t="s">
        <v>463</v>
      </c>
      <c r="AS25" s="148" t="s">
        <v>464</v>
      </c>
    </row>
    <row r="26" spans="1:45" ht="49.9" customHeight="1">
      <c r="A26" s="147" t="s">
        <v>465</v>
      </c>
      <c r="B26" s="148">
        <v>343</v>
      </c>
      <c r="C26" s="148" t="s">
        <v>406</v>
      </c>
      <c r="D26" s="148" t="s">
        <v>407</v>
      </c>
      <c r="E26" s="148"/>
      <c r="F26" s="148" t="s">
        <v>359</v>
      </c>
      <c r="G26" s="148" t="s">
        <v>86</v>
      </c>
      <c r="H26" s="148" t="s">
        <v>466</v>
      </c>
      <c r="I26" s="148" t="s">
        <v>388</v>
      </c>
      <c r="J26" s="148"/>
      <c r="K26" s="148" t="s">
        <v>19</v>
      </c>
      <c r="L26" s="148"/>
      <c r="M26" s="148"/>
      <c r="N26" s="148"/>
      <c r="O26" s="148"/>
      <c r="P26" s="148"/>
      <c r="Q26" s="148"/>
      <c r="R26" s="148"/>
      <c r="S26" s="148"/>
      <c r="T26" s="148" t="s">
        <v>467</v>
      </c>
      <c r="U26" s="148" t="s">
        <v>88</v>
      </c>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t="s">
        <v>355</v>
      </c>
      <c r="AR26" s="148" t="s">
        <v>468</v>
      </c>
      <c r="AS26" s="148"/>
    </row>
    <row r="27" spans="1:45" ht="49.9" customHeight="1">
      <c r="A27" s="147" t="s">
        <v>469</v>
      </c>
      <c r="B27" s="148">
        <v>348</v>
      </c>
      <c r="C27" s="148" t="s">
        <v>350</v>
      </c>
      <c r="D27" s="148"/>
      <c r="E27" s="148" t="s">
        <v>400</v>
      </c>
      <c r="F27" s="148" t="s">
        <v>359</v>
      </c>
      <c r="G27" s="148" t="s">
        <v>90</v>
      </c>
      <c r="H27" s="148" t="s">
        <v>470</v>
      </c>
      <c r="I27" s="148" t="s">
        <v>388</v>
      </c>
      <c r="J27" s="148"/>
      <c r="K27" s="148" t="s">
        <v>43</v>
      </c>
      <c r="L27" s="148"/>
      <c r="M27" s="148"/>
      <c r="N27" s="148"/>
      <c r="O27" s="148"/>
      <c r="P27" s="148"/>
      <c r="Q27" s="148"/>
      <c r="R27" s="148"/>
      <c r="S27" s="148"/>
      <c r="T27" s="148" t="s">
        <v>91</v>
      </c>
      <c r="U27" s="148" t="s">
        <v>92</v>
      </c>
      <c r="V27" s="148"/>
      <c r="W27" s="148" t="s">
        <v>132</v>
      </c>
      <c r="X27" s="148"/>
      <c r="Y27" s="148" t="s">
        <v>182</v>
      </c>
      <c r="Z27" s="148" t="s">
        <v>203</v>
      </c>
      <c r="AA27" s="148" t="s">
        <v>204</v>
      </c>
      <c r="AB27" s="148"/>
      <c r="AC27" s="148"/>
      <c r="AD27" s="148" t="s">
        <v>233</v>
      </c>
      <c r="AE27" s="148" t="s">
        <v>234</v>
      </c>
      <c r="AF27" s="148" t="s">
        <v>263</v>
      </c>
      <c r="AG27" s="148" t="s">
        <v>264</v>
      </c>
      <c r="AH27" s="148" t="s">
        <v>287</v>
      </c>
      <c r="AI27" s="148" t="s">
        <v>288</v>
      </c>
      <c r="AJ27" s="148"/>
      <c r="AK27" s="148"/>
      <c r="AL27" s="148"/>
      <c r="AM27" s="148"/>
      <c r="AN27" s="148"/>
      <c r="AO27" s="148"/>
      <c r="AP27" s="148"/>
      <c r="AQ27" s="148" t="s">
        <v>355</v>
      </c>
      <c r="AR27" s="148" t="s">
        <v>471</v>
      </c>
      <c r="AS27" s="148"/>
    </row>
    <row r="28" spans="1:45" ht="49.9" customHeight="1">
      <c r="A28" s="147" t="s">
        <v>472</v>
      </c>
      <c r="B28" s="148">
        <v>350</v>
      </c>
      <c r="C28" s="148" t="s">
        <v>350</v>
      </c>
      <c r="D28" s="148"/>
      <c r="E28" s="148" t="s">
        <v>369</v>
      </c>
      <c r="F28" s="148" t="s">
        <v>359</v>
      </c>
      <c r="G28" s="148" t="s">
        <v>133</v>
      </c>
      <c r="H28" s="148" t="s">
        <v>473</v>
      </c>
      <c r="I28" s="148" t="s">
        <v>388</v>
      </c>
      <c r="J28" s="148"/>
      <c r="K28" s="148" t="s">
        <v>43</v>
      </c>
      <c r="L28" s="148"/>
      <c r="M28" s="148"/>
      <c r="N28" s="148"/>
      <c r="O28" s="148"/>
      <c r="P28" s="148"/>
      <c r="Q28" s="148"/>
      <c r="R28" s="148"/>
      <c r="S28" s="148"/>
      <c r="T28" s="148" t="s">
        <v>95</v>
      </c>
      <c r="U28" s="148" t="s">
        <v>96</v>
      </c>
      <c r="V28" s="148" t="s">
        <v>134</v>
      </c>
      <c r="W28" s="148" t="s">
        <v>135</v>
      </c>
      <c r="X28" s="148" t="s">
        <v>183</v>
      </c>
      <c r="Y28" s="148" t="s">
        <v>184</v>
      </c>
      <c r="Z28" s="148"/>
      <c r="AA28" s="148" t="s">
        <v>206</v>
      </c>
      <c r="AB28" s="148"/>
      <c r="AC28" s="148"/>
      <c r="AD28" s="148"/>
      <c r="AE28" s="148"/>
      <c r="AF28" s="148" t="s">
        <v>266</v>
      </c>
      <c r="AG28" s="148" t="s">
        <v>267</v>
      </c>
      <c r="AH28" s="148"/>
      <c r="AI28" s="148"/>
      <c r="AJ28" s="148" t="s">
        <v>297</v>
      </c>
      <c r="AK28" s="148" t="s">
        <v>298</v>
      </c>
      <c r="AL28" s="148"/>
      <c r="AM28" s="148"/>
      <c r="AN28" s="148"/>
      <c r="AO28" s="148"/>
      <c r="AP28" s="148"/>
      <c r="AQ28" s="148" t="s">
        <v>355</v>
      </c>
      <c r="AR28" s="148" t="s">
        <v>474</v>
      </c>
      <c r="AS28" s="148"/>
    </row>
    <row r="29" spans="1:45" ht="49.9" customHeight="1">
      <c r="A29" s="147" t="s">
        <v>475</v>
      </c>
      <c r="B29" s="148">
        <v>356</v>
      </c>
      <c r="C29" s="148" t="s">
        <v>350</v>
      </c>
      <c r="D29" s="148"/>
      <c r="E29" s="148" t="s">
        <v>400</v>
      </c>
      <c r="F29" s="148" t="s">
        <v>359</v>
      </c>
      <c r="G29" s="148" t="s">
        <v>24</v>
      </c>
      <c r="H29" s="148" t="s">
        <v>476</v>
      </c>
      <c r="I29" s="148" t="s">
        <v>477</v>
      </c>
      <c r="J29" s="148"/>
      <c r="K29" s="148"/>
      <c r="L29" s="148"/>
      <c r="M29" s="148"/>
      <c r="N29" s="148" t="s">
        <v>377</v>
      </c>
      <c r="O29" s="148" t="s">
        <v>478</v>
      </c>
      <c r="P29" s="148" t="s">
        <v>25</v>
      </c>
      <c r="Q29" s="148" t="s">
        <v>479</v>
      </c>
      <c r="R29" s="148"/>
      <c r="S29" s="148"/>
      <c r="T29" s="148"/>
      <c r="U29" s="148"/>
      <c r="V29" s="148"/>
      <c r="W29" s="148"/>
      <c r="X29" s="148"/>
      <c r="Y29" s="148"/>
      <c r="Z29" s="148"/>
      <c r="AA29" s="148"/>
      <c r="AB29" s="148"/>
      <c r="AC29" s="148"/>
      <c r="AD29" s="148"/>
      <c r="AE29" s="148"/>
      <c r="AF29" s="150" t="s">
        <v>269</v>
      </c>
      <c r="AG29" s="150"/>
      <c r="AH29" s="150"/>
      <c r="AI29" s="150"/>
      <c r="AJ29" s="150"/>
      <c r="AK29" s="150"/>
      <c r="AL29" s="150"/>
      <c r="AM29" s="150"/>
      <c r="AN29" s="150"/>
      <c r="AO29" s="150"/>
      <c r="AP29" s="150" t="s">
        <v>480</v>
      </c>
      <c r="AQ29" s="150" t="s">
        <v>481</v>
      </c>
      <c r="AR29" s="150"/>
      <c r="AS29" s="150" t="s">
        <v>482</v>
      </c>
    </row>
    <row r="30" spans="1:45" ht="49.9" customHeight="1"/>
    <row r="31" spans="1:45" ht="49.9" customHeight="1"/>
    <row r="32" spans="1:45" ht="49.9" customHeight="1"/>
    <row r="33" ht="49.9" customHeight="1"/>
    <row r="34" ht="49.9" customHeight="1"/>
    <row r="35" ht="49.9" customHeight="1"/>
    <row r="36" ht="49.9" customHeight="1"/>
    <row r="37" ht="49.9" customHeight="1"/>
    <row r="38" ht="49.9" customHeight="1"/>
    <row r="39" ht="49.9" customHeight="1"/>
    <row r="40" ht="49.9" customHeight="1"/>
    <row r="41" ht="49.9" customHeight="1"/>
    <row r="42" ht="49.9" customHeight="1"/>
    <row r="43" ht="49.9" customHeight="1"/>
    <row r="44" ht="49.9" customHeight="1"/>
    <row r="45" ht="49.9" customHeight="1"/>
    <row r="46" ht="49.9" customHeight="1"/>
    <row r="47" ht="49.9" customHeight="1"/>
    <row r="48" ht="49.9" customHeight="1"/>
    <row r="49" ht="49.9" customHeight="1"/>
    <row r="50" ht="49.9" customHeight="1"/>
    <row r="51" ht="49.9" customHeight="1"/>
    <row r="52" ht="49.9" customHeight="1"/>
    <row r="53" ht="49.9" customHeight="1"/>
    <row r="54" ht="49.9" customHeight="1"/>
    <row r="55" ht="49.9" customHeight="1"/>
    <row r="56" ht="49.9" customHeight="1"/>
    <row r="57" ht="49.9" customHeight="1"/>
    <row r="58" ht="49.9" customHeight="1"/>
    <row r="59" ht="49.9" customHeight="1"/>
    <row r="60" ht="49.9" customHeight="1"/>
    <row r="61" ht="49.9" customHeight="1"/>
    <row r="62" ht="49.9" customHeight="1"/>
    <row r="63" ht="49.9" customHeight="1"/>
    <row r="64" ht="49.9" customHeight="1"/>
    <row r="65" ht="49.9" customHeight="1"/>
    <row r="66" ht="49.9" customHeight="1"/>
    <row r="67" ht="49.9" customHeight="1"/>
    <row r="68" ht="49.9" customHeight="1"/>
    <row r="69" ht="49.9" customHeight="1"/>
    <row r="70" ht="49.9" customHeight="1"/>
    <row r="71" ht="49.9" customHeight="1"/>
    <row r="72" ht="49.9" customHeight="1"/>
    <row r="73" ht="49.9" customHeight="1"/>
    <row r="74" ht="49.9" customHeight="1"/>
    <row r="75" ht="49.9" customHeight="1"/>
    <row r="76" ht="49.9" customHeight="1"/>
    <row r="77" ht="49.9" customHeight="1"/>
    <row r="78" ht="49.9" customHeight="1"/>
    <row r="79" ht="49.9" customHeight="1"/>
    <row r="80" ht="49.9" customHeight="1"/>
    <row r="81" ht="49.9" customHeight="1"/>
    <row r="82" ht="49.9" customHeight="1"/>
    <row r="83" ht="49.9" customHeight="1"/>
    <row r="84" ht="49.9" customHeight="1"/>
    <row r="85" ht="49.9" customHeight="1"/>
    <row r="86" ht="49.9" customHeight="1"/>
    <row r="87" ht="49.9" customHeight="1"/>
    <row r="88" ht="49.9" customHeight="1"/>
    <row r="89" ht="49.9" customHeight="1"/>
    <row r="90" ht="49.9" customHeight="1"/>
    <row r="91" ht="49.9" customHeight="1"/>
    <row r="92" ht="49.9" customHeight="1"/>
    <row r="93" ht="49.9" customHeight="1"/>
    <row r="94" ht="49.9" customHeight="1"/>
    <row r="95" ht="49.9" customHeight="1"/>
    <row r="96" ht="49.9" customHeight="1"/>
    <row r="97" ht="49.9" customHeight="1"/>
    <row r="98" ht="49.9" customHeight="1"/>
    <row r="99" ht="49.9" customHeight="1"/>
    <row r="100" ht="49.9" customHeight="1"/>
    <row r="101" ht="49.9" customHeight="1"/>
    <row r="102" ht="49.9" customHeight="1"/>
    <row r="103" ht="49.9" customHeight="1"/>
    <row r="104" ht="49.9" customHeight="1"/>
    <row r="105" ht="49.9" customHeight="1"/>
    <row r="106" ht="49.9" customHeight="1"/>
    <row r="107" ht="49.9" customHeight="1"/>
    <row r="108" ht="49.9" customHeight="1"/>
    <row r="109" ht="49.9" customHeight="1"/>
    <row r="110" ht="49.9" customHeight="1"/>
    <row r="111" ht="49.9" customHeight="1"/>
    <row r="112" ht="49.9" customHeight="1"/>
    <row r="113" ht="49.9" customHeight="1"/>
    <row r="114" ht="49.9" customHeight="1"/>
    <row r="115" ht="49.9" customHeight="1"/>
    <row r="116" ht="49.9" customHeight="1"/>
    <row r="117" ht="49.9" customHeight="1"/>
    <row r="118" ht="49.9" customHeight="1"/>
    <row r="119" ht="49.9" customHeight="1"/>
    <row r="120" ht="49.9" customHeight="1"/>
    <row r="121" ht="49.9" customHeight="1"/>
    <row r="122" ht="49.9" customHeight="1"/>
    <row r="123" ht="49.9" customHeight="1"/>
    <row r="124" ht="49.9" customHeight="1"/>
    <row r="125" ht="49.9" customHeight="1"/>
    <row r="126" ht="49.9" customHeight="1"/>
    <row r="127" ht="49.9" customHeight="1"/>
    <row r="128" ht="49.9" customHeight="1"/>
    <row r="129" ht="49.9" customHeight="1"/>
    <row r="130" ht="49.9" customHeight="1"/>
    <row r="131" ht="49.9" customHeight="1"/>
    <row r="132" ht="49.9" customHeight="1"/>
    <row r="133" ht="49.9" customHeight="1"/>
    <row r="134" ht="49.9" customHeight="1"/>
    <row r="135" ht="49.9" customHeight="1"/>
    <row r="136" ht="49.9" customHeight="1"/>
    <row r="137" ht="49.9" customHeight="1"/>
    <row r="138" ht="49.9" customHeight="1"/>
    <row r="139" ht="49.9" customHeight="1"/>
    <row r="140" ht="49.9" customHeight="1"/>
    <row r="141" ht="49.9" customHeight="1"/>
    <row r="142" ht="49.9" customHeight="1"/>
    <row r="143" ht="49.9" customHeight="1"/>
    <row r="144" ht="49.9" customHeight="1"/>
    <row r="145" ht="49.9" customHeight="1"/>
    <row r="146" ht="49.9" customHeight="1"/>
    <row r="147" ht="49.9" customHeight="1"/>
    <row r="148" ht="49.9" customHeight="1"/>
    <row r="149" ht="49.9" customHeight="1"/>
    <row r="150" ht="49.9" customHeight="1"/>
    <row r="151" ht="49.9" customHeight="1"/>
    <row r="152" ht="49.9" customHeight="1"/>
    <row r="153" ht="49.9" customHeight="1"/>
    <row r="154" ht="49.9" customHeight="1"/>
    <row r="155" ht="49.9" customHeight="1"/>
    <row r="156" ht="49.9" customHeight="1"/>
    <row r="157" ht="49.9" customHeight="1"/>
    <row r="158" ht="49.9" customHeight="1"/>
    <row r="159" ht="49.9" customHeight="1"/>
    <row r="160" ht="49.9" customHeight="1"/>
    <row r="161" ht="49.9" customHeight="1"/>
    <row r="162" ht="49.9" customHeight="1"/>
    <row r="163" ht="49.9" customHeight="1"/>
    <row r="164" ht="49.9" customHeight="1"/>
    <row r="165" ht="49.9" customHeight="1"/>
    <row r="166" ht="49.9" customHeight="1"/>
    <row r="167" ht="49.9" customHeight="1"/>
    <row r="168" ht="49.9" customHeight="1"/>
    <row r="169" ht="49.9" customHeight="1"/>
    <row r="170" ht="49.9" customHeight="1"/>
    <row r="171" ht="49.9" customHeight="1"/>
    <row r="172" ht="49.9" customHeight="1"/>
    <row r="173" ht="49.9" customHeight="1"/>
    <row r="174" ht="49.9" customHeight="1"/>
    <row r="175" ht="49.9" customHeight="1"/>
    <row r="176" ht="49.9" customHeight="1"/>
    <row r="177" ht="49.9" customHeight="1"/>
    <row r="178" ht="49.9" customHeight="1"/>
    <row r="179" ht="49.9" customHeight="1"/>
    <row r="180" ht="49.9" customHeight="1"/>
    <row r="181" ht="49.9" customHeight="1"/>
    <row r="182" ht="49.9" customHeight="1"/>
    <row r="183" ht="49.9" customHeight="1"/>
    <row r="184" ht="49.9" customHeight="1"/>
    <row r="185" ht="49.9" customHeight="1"/>
    <row r="186" ht="49.9" customHeight="1"/>
    <row r="187" ht="49.9" customHeight="1"/>
    <row r="188" ht="49.9" customHeight="1"/>
    <row r="189" ht="49.9" customHeight="1"/>
    <row r="190" ht="49.9" customHeight="1"/>
    <row r="191" ht="49.9" customHeight="1"/>
    <row r="192" ht="49.9" customHeight="1"/>
    <row r="193" ht="49.9" customHeight="1"/>
    <row r="194" ht="49.9" customHeight="1"/>
    <row r="195" ht="49.9" customHeight="1"/>
    <row r="196" ht="49.9" customHeight="1"/>
    <row r="197" ht="49.9" customHeight="1"/>
    <row r="198" ht="49.9" customHeight="1"/>
    <row r="199" ht="49.9" customHeight="1"/>
    <row r="200" ht="49.9" customHeight="1"/>
    <row r="201" ht="49.9" customHeight="1"/>
    <row r="202" ht="49.9" customHeight="1"/>
    <row r="203" ht="49.9" customHeight="1"/>
    <row r="204" ht="49.9" customHeight="1"/>
    <row r="205" ht="49.9" customHeight="1"/>
    <row r="206" ht="49.9" customHeight="1"/>
    <row r="207" ht="49.9" customHeight="1"/>
    <row r="208" ht="49.9" customHeight="1"/>
    <row r="209" ht="49.9" customHeight="1"/>
    <row r="210" ht="49.9" customHeight="1"/>
    <row r="211" ht="49.9" customHeight="1"/>
    <row r="212" ht="49.9" customHeight="1"/>
    <row r="213" ht="49.9" customHeight="1"/>
    <row r="214" ht="49.9" customHeight="1"/>
    <row r="215" ht="49.9" customHeight="1"/>
    <row r="216" ht="49.9" customHeight="1"/>
    <row r="217" ht="49.9" customHeight="1"/>
    <row r="218" ht="49.9" customHeight="1"/>
    <row r="219" ht="49.9" customHeight="1"/>
    <row r="220" ht="49.9" customHeight="1"/>
    <row r="221" ht="49.9" customHeight="1"/>
    <row r="222" ht="49.9" customHeight="1"/>
    <row r="223" ht="49.9" customHeight="1"/>
    <row r="224" ht="49.9" customHeight="1"/>
    <row r="225" ht="49.9" customHeight="1"/>
    <row r="226" ht="49.9" customHeight="1"/>
    <row r="227" ht="49.9" customHeight="1"/>
    <row r="228" ht="49.9" customHeight="1"/>
    <row r="229" ht="49.9" customHeight="1"/>
    <row r="230" ht="49.9" customHeight="1"/>
    <row r="231" ht="49.9" customHeight="1"/>
    <row r="232" ht="49.9" customHeight="1"/>
    <row r="233" ht="49.9" customHeight="1"/>
    <row r="234" ht="49.9" customHeight="1"/>
    <row r="235" ht="49.9" customHeight="1"/>
    <row r="236" ht="49.9" customHeight="1"/>
    <row r="237" ht="49.9" customHeight="1"/>
    <row r="238" ht="49.9" customHeight="1"/>
    <row r="239" ht="49.9" customHeight="1"/>
    <row r="240" ht="49.9" customHeight="1"/>
    <row r="241" ht="49.9" customHeight="1"/>
    <row r="242" ht="49.9" customHeight="1"/>
    <row r="243" ht="49.9" customHeight="1"/>
    <row r="244" ht="49.9" customHeight="1"/>
    <row r="245" ht="49.9" customHeight="1"/>
    <row r="246" ht="49.9" customHeight="1"/>
    <row r="247" ht="49.9" customHeight="1"/>
    <row r="248" ht="49.9" customHeight="1"/>
    <row r="249" ht="49.9" customHeight="1"/>
    <row r="250" ht="49.9" customHeight="1"/>
    <row r="251" ht="49.9" customHeight="1"/>
    <row r="252" ht="49.9" customHeight="1"/>
    <row r="253" ht="49.9" customHeight="1"/>
    <row r="254" ht="49.9" customHeight="1"/>
    <row r="255" ht="49.9" customHeight="1"/>
    <row r="256" ht="49.9" customHeight="1"/>
    <row r="257" ht="49.9" customHeight="1"/>
    <row r="258" ht="49.9" customHeight="1"/>
    <row r="259" ht="49.9" customHeight="1"/>
    <row r="260" ht="49.9" customHeight="1"/>
    <row r="261" ht="49.9" customHeight="1"/>
    <row r="262" ht="49.9" customHeight="1"/>
    <row r="263" ht="49.9" customHeight="1"/>
    <row r="264" ht="49.9" customHeight="1"/>
    <row r="265" ht="49.9" customHeight="1"/>
    <row r="266" ht="49.9" customHeight="1"/>
    <row r="267" ht="49.9" customHeight="1"/>
    <row r="268" ht="49.9" customHeight="1"/>
    <row r="269" ht="49.9" customHeight="1"/>
    <row r="270" ht="49.9" customHeight="1"/>
    <row r="271" ht="49.9" customHeight="1"/>
    <row r="272" ht="49.9" customHeight="1"/>
    <row r="273" ht="49.9" customHeight="1"/>
    <row r="274" ht="49.9" customHeight="1"/>
    <row r="275" ht="49.9" customHeight="1"/>
    <row r="276" ht="49.9" customHeight="1"/>
    <row r="277" ht="49.9" customHeight="1"/>
    <row r="278" ht="49.9" customHeight="1"/>
    <row r="279" ht="49.9" customHeight="1"/>
    <row r="280" ht="49.9" customHeight="1"/>
    <row r="281" ht="49.9" customHeight="1"/>
    <row r="282" ht="49.9" customHeight="1"/>
    <row r="283" ht="49.9" customHeight="1"/>
    <row r="284" ht="49.9" customHeight="1"/>
    <row r="285" ht="49.9" customHeight="1"/>
    <row r="286" ht="49.9" customHeight="1"/>
    <row r="287" ht="49.9" customHeight="1"/>
    <row r="288" ht="49.9" customHeight="1"/>
    <row r="289" ht="49.9" customHeight="1"/>
    <row r="290" ht="49.9" customHeight="1"/>
    <row r="291" ht="49.9" customHeight="1"/>
    <row r="292" ht="49.9" customHeight="1"/>
    <row r="293" ht="49.9" customHeight="1"/>
    <row r="294" ht="49.9" customHeight="1"/>
    <row r="295" ht="49.9" customHeight="1"/>
    <row r="296" ht="49.9" customHeight="1"/>
    <row r="297" ht="49.9" customHeight="1"/>
    <row r="298" ht="49.9" customHeight="1"/>
    <row r="299" ht="49.9" customHeight="1"/>
    <row r="300" ht="49.9" customHeight="1"/>
  </sheetData>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71C4-B735-4AA6-9595-0010C86D5354}">
  <sheetPr codeName="Planilha3"/>
  <dimension ref="B1:G38"/>
  <sheetViews>
    <sheetView showGridLines="0" topLeftCell="A29" workbookViewId="0">
      <selection activeCell="C33" sqref="C33"/>
    </sheetView>
  </sheetViews>
  <sheetFormatPr defaultColWidth="8.85546875" defaultRowHeight="13.9"/>
  <cols>
    <col min="1" max="1" width="8.85546875" style="2"/>
    <col min="2" max="2" width="8.85546875" style="34"/>
    <col min="3" max="3" width="171.140625" style="34" customWidth="1"/>
    <col min="4" max="16384" width="8.85546875" style="2"/>
  </cols>
  <sheetData>
    <row r="1" spans="2:7" ht="14.45" thickBot="1"/>
    <row r="2" spans="2:7" ht="14.45" thickTop="1">
      <c r="B2" s="47"/>
      <c r="C2" s="48"/>
      <c r="D2" s="49"/>
    </row>
    <row r="3" spans="2:7" ht="42" customHeight="1">
      <c r="B3" s="50"/>
      <c r="C3" s="128" t="s">
        <v>483</v>
      </c>
      <c r="D3" s="51"/>
      <c r="E3" s="6"/>
      <c r="F3" s="6"/>
      <c r="G3" s="6"/>
    </row>
    <row r="4" spans="2:7" ht="37.9" customHeight="1" thickBot="1">
      <c r="B4" s="50"/>
      <c r="C4" s="129" t="s">
        <v>484</v>
      </c>
      <c r="D4" s="52"/>
    </row>
    <row r="5" spans="2:7" ht="37.9" customHeight="1" thickTop="1">
      <c r="B5" s="50"/>
      <c r="C5" s="127"/>
      <c r="D5" s="52"/>
    </row>
    <row r="6" spans="2:7" ht="33" customHeight="1">
      <c r="B6" s="50"/>
      <c r="C6" s="59" t="s">
        <v>485</v>
      </c>
      <c r="D6" s="52"/>
    </row>
    <row r="7" spans="2:7" ht="24" thickBot="1">
      <c r="B7" s="53"/>
      <c r="C7" s="162" t="s">
        <v>486</v>
      </c>
      <c r="D7" s="52"/>
    </row>
    <row r="8" spans="2:7" ht="25.9" thickBot="1">
      <c r="B8" s="53"/>
      <c r="C8" s="162" t="s">
        <v>487</v>
      </c>
      <c r="D8" s="52"/>
    </row>
    <row r="9" spans="2:7" ht="58.9" customHeight="1">
      <c r="B9" s="53"/>
      <c r="C9" s="160" t="s">
        <v>488</v>
      </c>
      <c r="D9" s="52"/>
    </row>
    <row r="10" spans="2:7" ht="31.9" customHeight="1">
      <c r="B10" s="53"/>
      <c r="C10" s="160" t="s">
        <v>489</v>
      </c>
      <c r="D10" s="52"/>
    </row>
    <row r="11" spans="2:7" ht="71.45" customHeight="1" thickBot="1">
      <c r="B11" s="53"/>
      <c r="C11" s="160" t="s">
        <v>490</v>
      </c>
      <c r="D11" s="52"/>
    </row>
    <row r="12" spans="2:7" ht="52.9" customHeight="1" thickBot="1">
      <c r="B12" s="53"/>
      <c r="C12" s="159" t="s">
        <v>491</v>
      </c>
      <c r="D12" s="52"/>
    </row>
    <row r="13" spans="2:7" ht="42" customHeight="1">
      <c r="B13" s="53"/>
      <c r="C13" s="160" t="s">
        <v>492</v>
      </c>
      <c r="D13" s="52"/>
    </row>
    <row r="14" spans="2:7" ht="90.6" customHeight="1">
      <c r="B14" s="53"/>
      <c r="C14" s="163" t="s">
        <v>493</v>
      </c>
      <c r="D14" s="52"/>
    </row>
    <row r="15" spans="2:7" ht="24" thickBot="1">
      <c r="B15" s="53"/>
      <c r="C15" s="45"/>
      <c r="D15" s="52"/>
    </row>
    <row r="16" spans="2:7">
      <c r="B16" s="54"/>
      <c r="C16" s="60"/>
      <c r="D16" s="52"/>
    </row>
    <row r="17" spans="2:4" ht="33" customHeight="1">
      <c r="B17" s="54"/>
      <c r="C17" s="59" t="s">
        <v>494</v>
      </c>
      <c r="D17" s="52"/>
    </row>
    <row r="18" spans="2:4" ht="24" thickBot="1">
      <c r="B18" s="53"/>
      <c r="C18" s="162" t="s">
        <v>495</v>
      </c>
      <c r="D18" s="52"/>
    </row>
    <row r="19" spans="2:4" ht="60" customHeight="1">
      <c r="B19" s="53"/>
      <c r="C19" s="159" t="s">
        <v>496</v>
      </c>
      <c r="D19" s="52"/>
    </row>
    <row r="20" spans="2:4" ht="30" customHeight="1">
      <c r="B20" s="53"/>
      <c r="C20" s="159" t="s">
        <v>497</v>
      </c>
      <c r="D20" s="52"/>
    </row>
    <row r="21" spans="2:4" ht="28.15" customHeight="1">
      <c r="B21" s="53"/>
      <c r="C21" s="159" t="s">
        <v>498</v>
      </c>
      <c r="D21" s="52"/>
    </row>
    <row r="22" spans="2:4" ht="23.45">
      <c r="B22" s="53"/>
      <c r="C22" s="159" t="s">
        <v>499</v>
      </c>
      <c r="D22" s="52"/>
    </row>
    <row r="23" spans="2:4" ht="36" customHeight="1">
      <c r="B23" s="53"/>
      <c r="C23" s="160" t="s">
        <v>500</v>
      </c>
      <c r="D23" s="52"/>
    </row>
    <row r="24" spans="2:4" ht="65.45" customHeight="1">
      <c r="B24" s="53"/>
      <c r="C24" s="158" t="s">
        <v>501</v>
      </c>
      <c r="D24" s="52"/>
    </row>
    <row r="25" spans="2:4" ht="55.15" customHeight="1">
      <c r="B25" s="53"/>
      <c r="C25" s="158" t="s">
        <v>502</v>
      </c>
      <c r="D25" s="52"/>
    </row>
    <row r="26" spans="2:4" ht="66">
      <c r="B26" s="53"/>
      <c r="C26" s="159" t="s">
        <v>503</v>
      </c>
      <c r="D26" s="52"/>
    </row>
    <row r="27" spans="2:4" ht="16.899999999999999" customHeight="1">
      <c r="B27" s="55"/>
      <c r="C27" s="46"/>
      <c r="D27" s="52"/>
    </row>
    <row r="28" spans="2:4" ht="18" customHeight="1">
      <c r="B28" s="55"/>
      <c r="C28" s="60"/>
      <c r="D28" s="52"/>
    </row>
    <row r="29" spans="2:4" ht="35.450000000000003" customHeight="1">
      <c r="B29" s="55"/>
      <c r="C29" s="59" t="s">
        <v>504</v>
      </c>
      <c r="D29" s="52"/>
    </row>
    <row r="30" spans="2:4" ht="37.15" customHeight="1" thickBot="1">
      <c r="B30" s="53"/>
      <c r="C30" s="162" t="s">
        <v>505</v>
      </c>
      <c r="D30" s="52"/>
    </row>
    <row r="31" spans="2:4" ht="55.9" customHeight="1">
      <c r="B31" s="53"/>
      <c r="C31" s="160" t="s">
        <v>506</v>
      </c>
      <c r="D31" s="52"/>
    </row>
    <row r="32" spans="2:4" ht="75.599999999999994" customHeight="1">
      <c r="B32" s="53"/>
      <c r="C32" s="160" t="s">
        <v>507</v>
      </c>
      <c r="D32" s="52"/>
    </row>
    <row r="33" spans="2:4" ht="181.15" customHeight="1">
      <c r="B33" s="53"/>
      <c r="C33" s="160" t="s">
        <v>508</v>
      </c>
      <c r="D33" s="52"/>
    </row>
    <row r="34" spans="2:4" ht="24" thickBot="1">
      <c r="B34" s="53"/>
      <c r="C34" s="45"/>
      <c r="D34" s="52"/>
    </row>
    <row r="35" spans="2:4">
      <c r="B35" s="50"/>
      <c r="D35" s="52"/>
    </row>
    <row r="36" spans="2:4">
      <c r="B36" s="50"/>
      <c r="D36" s="52"/>
    </row>
    <row r="37" spans="2:4" ht="14.45" thickBot="1">
      <c r="B37" s="56"/>
      <c r="C37" s="57"/>
      <c r="D37" s="58"/>
    </row>
    <row r="38" spans="2:4" ht="14.45" thickTop="1"/>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4D9A-D3CB-4B21-8EB6-4FBA05710D13}">
  <sheetPr codeName="Planilha4">
    <pageSetUpPr fitToPage="1"/>
  </sheetPr>
  <dimension ref="C1:AA34"/>
  <sheetViews>
    <sheetView showGridLines="0" topLeftCell="A23" zoomScale="80" zoomScaleNormal="80" workbookViewId="0">
      <selection activeCell="L36" sqref="L36"/>
    </sheetView>
  </sheetViews>
  <sheetFormatPr defaultColWidth="8.85546875" defaultRowHeight="15"/>
  <cols>
    <col min="1" max="2" width="8.85546875" style="3"/>
    <col min="3" max="3" width="9.28515625" style="3" customWidth="1"/>
    <col min="4" max="4" width="16.85546875" style="3" customWidth="1"/>
    <col min="5" max="5" width="8.85546875" style="3"/>
    <col min="6" max="6" width="9.28515625" style="3" customWidth="1"/>
    <col min="7" max="9" width="8.85546875" style="3"/>
    <col min="10" max="11" width="9.28515625" style="3" customWidth="1"/>
    <col min="12" max="12" width="8.85546875" style="3"/>
    <col min="13" max="14" width="9.28515625" style="3" customWidth="1"/>
    <col min="15" max="18" width="8.85546875" style="3"/>
    <col min="19" max="19" width="9.28515625" style="3" customWidth="1"/>
    <col min="20" max="22" width="8.85546875" style="3"/>
    <col min="23" max="27" width="9.28515625" style="3" customWidth="1"/>
    <col min="28" max="16384" width="8.85546875" style="3"/>
  </cols>
  <sheetData>
    <row r="1" spans="3:27" ht="37.15" customHeight="1"/>
    <row r="2" spans="3:27" ht="37.15" customHeight="1"/>
    <row r="3" spans="3:27" ht="31.15" customHeight="1"/>
    <row r="4" spans="3:27" ht="38.25" hidden="1" customHeight="1">
      <c r="C4" s="187" t="s">
        <v>509</v>
      </c>
      <c r="D4" s="187"/>
      <c r="E4" s="187"/>
      <c r="F4" s="187"/>
      <c r="G4" s="187"/>
      <c r="H4" s="187"/>
      <c r="I4" s="187"/>
      <c r="J4" s="187"/>
      <c r="K4" s="187"/>
      <c r="L4" s="187"/>
      <c r="M4" s="187"/>
      <c r="N4" s="187"/>
      <c r="O4" s="187"/>
      <c r="P4" s="187"/>
      <c r="Q4" s="187"/>
      <c r="R4" s="187"/>
      <c r="S4" s="187"/>
      <c r="T4" s="187"/>
      <c r="U4" s="187"/>
      <c r="V4" s="187"/>
      <c r="W4" s="187"/>
      <c r="X4" s="187"/>
      <c r="Y4" s="187"/>
      <c r="Z4" s="187"/>
      <c r="AA4" s="187"/>
    </row>
    <row r="5" spans="3:27" ht="24" customHeight="1">
      <c r="C5" s="7"/>
      <c r="D5" s="7"/>
      <c r="E5" s="7"/>
      <c r="F5" s="8"/>
      <c r="G5" s="8"/>
      <c r="H5" s="8"/>
      <c r="I5" s="9"/>
      <c r="J5" s="9"/>
      <c r="K5" s="9"/>
      <c r="L5" s="10"/>
      <c r="M5" s="11"/>
      <c r="N5" s="12"/>
      <c r="O5" s="10"/>
      <c r="P5" s="10"/>
      <c r="Q5" s="10"/>
      <c r="R5" s="10"/>
      <c r="S5" s="10"/>
      <c r="T5" s="10"/>
      <c r="U5" s="10"/>
      <c r="V5" s="10"/>
      <c r="W5" s="10"/>
      <c r="X5" s="10"/>
      <c r="Y5" s="10"/>
      <c r="Z5" s="10"/>
      <c r="AA5" s="10"/>
    </row>
    <row r="6" spans="3:27" ht="24" customHeight="1">
      <c r="C6" s="7"/>
      <c r="D6" s="7"/>
      <c r="E6" s="7"/>
      <c r="F6" s="8"/>
      <c r="G6" s="8"/>
      <c r="H6" s="8"/>
      <c r="I6" s="9"/>
      <c r="J6" s="9"/>
      <c r="K6" s="9"/>
      <c r="L6" s="10"/>
      <c r="M6" s="11"/>
      <c r="N6" s="12"/>
      <c r="O6" s="10"/>
      <c r="P6" s="10"/>
      <c r="Q6" s="10"/>
      <c r="R6" s="10"/>
      <c r="S6" s="10"/>
      <c r="T6" s="10"/>
      <c r="U6" s="10"/>
      <c r="V6" s="10"/>
      <c r="W6" s="10"/>
      <c r="X6" s="10"/>
      <c r="Y6" s="10"/>
      <c r="Z6" s="10"/>
      <c r="AA6" s="10"/>
    </row>
    <row r="7" spans="3:27" ht="24" customHeight="1">
      <c r="C7" s="188" t="s">
        <v>1</v>
      </c>
      <c r="D7" s="188"/>
      <c r="E7" s="188"/>
      <c r="F7" s="189" t="s">
        <v>35</v>
      </c>
      <c r="G7" s="189"/>
      <c r="H7" s="189"/>
      <c r="I7" s="190" t="s">
        <v>359</v>
      </c>
      <c r="J7" s="190"/>
      <c r="K7" s="190"/>
      <c r="L7" s="10"/>
      <c r="M7" s="11"/>
      <c r="N7" s="12"/>
      <c r="O7" s="13"/>
      <c r="P7" s="13"/>
      <c r="Q7" s="13"/>
      <c r="R7" s="10"/>
      <c r="S7" s="10"/>
      <c r="T7" s="10"/>
      <c r="U7" s="10"/>
      <c r="V7" s="10"/>
      <c r="W7" s="10"/>
      <c r="X7" s="10"/>
      <c r="Y7" s="10"/>
      <c r="Z7" s="10"/>
      <c r="AA7" s="10"/>
    </row>
    <row r="8" spans="3:27" ht="24" customHeight="1">
      <c r="C8" s="188"/>
      <c r="D8" s="188"/>
      <c r="E8" s="188"/>
      <c r="F8" s="189"/>
      <c r="G8" s="189"/>
      <c r="H8" s="189"/>
      <c r="I8" s="190"/>
      <c r="J8" s="190"/>
      <c r="K8" s="190"/>
      <c r="L8" s="14"/>
      <c r="M8" s="11"/>
      <c r="N8" s="12"/>
      <c r="O8" s="15"/>
      <c r="P8" s="15"/>
      <c r="Q8" s="15"/>
      <c r="R8" s="10"/>
      <c r="S8" s="10"/>
      <c r="T8" s="10"/>
      <c r="U8" s="10"/>
      <c r="V8" s="10"/>
      <c r="W8" s="10"/>
      <c r="X8" s="10"/>
      <c r="Y8" s="191" t="s">
        <v>510</v>
      </c>
      <c r="Z8" s="191"/>
      <c r="AA8" s="16"/>
    </row>
    <row r="9" spans="3:27" ht="24" customHeight="1">
      <c r="C9" s="188"/>
      <c r="D9" s="188"/>
      <c r="E9" s="188"/>
      <c r="F9" s="189"/>
      <c r="G9" s="189"/>
      <c r="H9" s="189"/>
      <c r="I9" s="190"/>
      <c r="J9" s="190"/>
      <c r="K9" s="190"/>
      <c r="L9" s="15"/>
      <c r="M9" s="11"/>
      <c r="N9" s="12"/>
      <c r="O9" s="4"/>
      <c r="P9" s="4"/>
      <c r="Q9" s="4"/>
      <c r="R9" s="10"/>
      <c r="S9" s="10"/>
      <c r="T9" s="10"/>
      <c r="U9" s="10"/>
      <c r="V9" s="10"/>
      <c r="W9" s="10"/>
      <c r="X9" s="10"/>
      <c r="Y9" s="192" t="str">
        <f>CONCATENATE('Dados Dash'!B24, " empresa(s)")</f>
        <v>10 empresa(s)</v>
      </c>
      <c r="Z9" s="192"/>
      <c r="AA9" s="17"/>
    </row>
    <row r="10" spans="3:27" ht="24" customHeight="1">
      <c r="C10" s="188"/>
      <c r="D10" s="188"/>
      <c r="E10" s="188"/>
      <c r="F10" s="189"/>
      <c r="G10" s="189"/>
      <c r="H10" s="189"/>
      <c r="I10" s="190"/>
      <c r="J10" s="190"/>
      <c r="K10" s="190"/>
      <c r="L10" s="4"/>
      <c r="M10" s="11"/>
      <c r="N10" s="12"/>
      <c r="O10" s="10"/>
      <c r="P10" s="10"/>
      <c r="Q10" s="10"/>
      <c r="R10" s="10"/>
      <c r="S10" s="10"/>
      <c r="T10" s="10"/>
      <c r="U10" s="10"/>
      <c r="V10" s="10"/>
      <c r="W10" s="10"/>
      <c r="X10" s="10"/>
      <c r="Y10" s="193" t="str">
        <f>CONCATENATE('Dados Dash'!B25, " entidades(s) representativa(s)")</f>
        <v>7 entidades(s) representativa(s)</v>
      </c>
      <c r="Z10" s="193"/>
      <c r="AA10" s="18"/>
    </row>
    <row r="11" spans="3:27" ht="24" customHeight="1">
      <c r="C11" s="188"/>
      <c r="D11" s="188"/>
      <c r="E11" s="188"/>
      <c r="F11" s="189"/>
      <c r="G11" s="189"/>
      <c r="H11" s="189"/>
      <c r="I11" s="190"/>
      <c r="J11" s="190"/>
      <c r="K11" s="190"/>
      <c r="L11" s="5"/>
      <c r="M11" s="11"/>
      <c r="N11" s="12"/>
      <c r="O11" s="10"/>
      <c r="P11" s="10"/>
      <c r="Q11" s="10"/>
      <c r="R11" s="10"/>
      <c r="S11" s="10"/>
      <c r="T11" s="10"/>
      <c r="U11" s="10"/>
      <c r="V11" s="10"/>
      <c r="W11" s="10"/>
      <c r="X11" s="10"/>
      <c r="Y11" s="193"/>
      <c r="Z11" s="193"/>
      <c r="AA11" s="18"/>
    </row>
    <row r="12" spans="3:27" ht="24" customHeight="1">
      <c r="C12" s="195" t="str">
        <f>CONCATENATE('Dados Dash'!B5, " respondentes")</f>
        <v>27 respondentes</v>
      </c>
      <c r="D12" s="195"/>
      <c r="E12" s="195"/>
      <c r="F12" s="196" t="str">
        <f>CONCATENATE('Dados Dash'!B9, " respondentes")</f>
        <v>5 respondentes</v>
      </c>
      <c r="G12" s="196"/>
      <c r="H12" s="196"/>
      <c r="I12" s="197" t="str">
        <f>CONCATENATE('Dados Dash'!B10, " respondentes")</f>
        <v>22 respondentes</v>
      </c>
      <c r="J12" s="197"/>
      <c r="K12" s="197"/>
      <c r="L12" s="10"/>
      <c r="M12" s="11"/>
      <c r="N12" s="12"/>
      <c r="O12" s="10"/>
      <c r="P12" s="10"/>
      <c r="Q12" s="10"/>
      <c r="R12" s="10"/>
      <c r="S12" s="10"/>
      <c r="T12" s="10"/>
      <c r="U12" s="10"/>
      <c r="V12" s="10"/>
      <c r="W12" s="10"/>
      <c r="X12" s="10"/>
      <c r="Y12" s="19"/>
      <c r="Z12" s="19"/>
      <c r="AA12" s="19"/>
    </row>
    <row r="13" spans="3:27" ht="24" customHeight="1">
      <c r="C13" s="195"/>
      <c r="D13" s="195"/>
      <c r="E13" s="195"/>
      <c r="F13" s="198">
        <f>'Dados Dash'!C9</f>
        <v>0.18518518518518517</v>
      </c>
      <c r="G13" s="198"/>
      <c r="H13" s="198"/>
      <c r="I13" s="199">
        <f>'Dados Dash'!C10</f>
        <v>0.81481481481481477</v>
      </c>
      <c r="J13" s="199"/>
      <c r="K13" s="199"/>
      <c r="L13" s="10"/>
      <c r="M13" s="11"/>
      <c r="N13" s="12"/>
      <c r="O13" s="10"/>
      <c r="P13" s="10"/>
      <c r="Q13" s="10"/>
      <c r="R13" s="10"/>
      <c r="S13" s="10"/>
      <c r="T13" s="10"/>
      <c r="U13" s="10"/>
      <c r="V13" s="10"/>
      <c r="W13" s="10"/>
      <c r="X13" s="10"/>
      <c r="Y13" s="10"/>
      <c r="Z13" s="10"/>
      <c r="AA13" s="10"/>
    </row>
    <row r="14" spans="3:27" ht="24" customHeight="1">
      <c r="C14" s="20"/>
      <c r="D14" s="7"/>
      <c r="E14" s="7"/>
      <c r="F14" s="21"/>
      <c r="G14" s="21"/>
      <c r="H14" s="21"/>
      <c r="I14" s="9"/>
      <c r="J14" s="9"/>
      <c r="K14" s="9"/>
      <c r="L14" s="10"/>
      <c r="M14" s="11"/>
      <c r="N14" s="12"/>
      <c r="O14" s="10"/>
      <c r="P14" s="10"/>
      <c r="Q14" s="10"/>
      <c r="R14" s="10"/>
      <c r="S14" s="10"/>
      <c r="T14" s="10"/>
      <c r="U14" s="10"/>
      <c r="V14" s="10"/>
      <c r="W14" s="10"/>
      <c r="X14" s="10"/>
      <c r="Y14" s="10"/>
      <c r="Z14" s="10"/>
      <c r="AA14" s="10"/>
    </row>
    <row r="15" spans="3:27" ht="24" customHeight="1">
      <c r="C15" s="200" t="s">
        <v>511</v>
      </c>
      <c r="D15" s="200"/>
      <c r="E15" s="200"/>
      <c r="F15" s="22"/>
      <c r="G15" s="23"/>
      <c r="H15" s="23"/>
      <c r="I15" s="23"/>
      <c r="J15" s="22"/>
      <c r="K15" s="23"/>
      <c r="L15" s="23"/>
      <c r="M15" s="23"/>
      <c r="N15" s="22"/>
      <c r="O15" s="23"/>
      <c r="P15" s="23"/>
      <c r="Q15" s="23"/>
      <c r="R15" s="23"/>
      <c r="S15" s="22"/>
      <c r="T15" s="23"/>
      <c r="U15" s="23"/>
      <c r="V15" s="23"/>
      <c r="W15" s="22"/>
      <c r="X15" s="24"/>
      <c r="Y15" s="23"/>
      <c r="Z15" s="23"/>
      <c r="AA15" s="23"/>
    </row>
    <row r="16" spans="3:27" ht="24" customHeight="1">
      <c r="C16" s="200"/>
      <c r="D16" s="200"/>
      <c r="E16" s="200"/>
      <c r="F16" s="22"/>
      <c r="G16" s="23"/>
      <c r="H16" s="23"/>
      <c r="I16" s="23"/>
      <c r="J16" s="22"/>
      <c r="K16" s="23"/>
      <c r="L16" s="23"/>
      <c r="M16" s="23"/>
      <c r="N16" s="22"/>
      <c r="O16" s="23"/>
      <c r="P16" s="23"/>
      <c r="Q16" s="23"/>
      <c r="R16" s="23"/>
      <c r="S16" s="22"/>
      <c r="T16" s="23"/>
      <c r="U16" s="23"/>
      <c r="V16" s="23"/>
      <c r="W16" s="22"/>
      <c r="X16" s="24"/>
      <c r="Y16" s="23"/>
      <c r="Z16" s="23"/>
      <c r="AA16" s="23"/>
    </row>
    <row r="17" spans="3:27" ht="24" customHeight="1">
      <c r="C17" s="200"/>
      <c r="D17" s="200"/>
      <c r="E17" s="200"/>
      <c r="F17" s="22"/>
      <c r="G17" s="23"/>
      <c r="H17" s="23"/>
      <c r="I17" s="23"/>
      <c r="J17" s="22"/>
      <c r="K17" s="23"/>
      <c r="L17" s="23"/>
      <c r="M17" s="23"/>
      <c r="N17" s="22"/>
      <c r="O17" s="23"/>
      <c r="P17" s="23"/>
      <c r="Q17" s="23"/>
      <c r="R17" s="23"/>
      <c r="S17" s="22"/>
      <c r="T17" s="23"/>
      <c r="U17" s="23"/>
      <c r="V17" s="23"/>
      <c r="W17" s="22"/>
      <c r="X17" s="24"/>
      <c r="Y17" s="23"/>
      <c r="Z17" s="23"/>
      <c r="AA17" s="23"/>
    </row>
    <row r="18" spans="3:27" ht="24" customHeight="1">
      <c r="C18" s="200"/>
      <c r="D18" s="200"/>
      <c r="E18" s="200"/>
      <c r="F18" s="22"/>
      <c r="G18" s="23"/>
      <c r="H18" s="23"/>
      <c r="I18" s="23"/>
      <c r="J18" s="22"/>
      <c r="K18" s="23"/>
      <c r="L18" s="23"/>
      <c r="M18" s="23"/>
      <c r="N18" s="22"/>
      <c r="O18" s="23"/>
      <c r="P18" s="25"/>
      <c r="Q18" s="25"/>
      <c r="R18" s="25"/>
      <c r="S18" s="22"/>
      <c r="T18" s="23"/>
      <c r="U18" s="23"/>
      <c r="V18" s="23"/>
      <c r="W18" s="22"/>
      <c r="X18" s="24"/>
      <c r="Y18" s="23"/>
      <c r="Z18" s="23"/>
      <c r="AA18" s="23"/>
    </row>
    <row r="19" spans="3:27" ht="24" customHeight="1">
      <c r="C19" s="200"/>
      <c r="D19" s="200"/>
      <c r="E19" s="200"/>
      <c r="F19" s="22"/>
      <c r="G19" s="23"/>
      <c r="H19" s="23"/>
      <c r="I19" s="23"/>
      <c r="J19" s="22"/>
      <c r="K19" s="23"/>
      <c r="L19" s="23"/>
      <c r="M19" s="23"/>
      <c r="N19" s="22"/>
      <c r="O19" s="23"/>
      <c r="P19" s="25"/>
      <c r="Q19" s="25"/>
      <c r="R19" s="25"/>
      <c r="S19" s="22"/>
      <c r="T19" s="23"/>
      <c r="U19" s="23"/>
      <c r="V19" s="23"/>
      <c r="W19" s="22"/>
      <c r="X19" s="24"/>
      <c r="Y19" s="23"/>
      <c r="Z19" s="23"/>
      <c r="AA19" s="23"/>
    </row>
    <row r="20" spans="3:27" ht="24" customHeight="1">
      <c r="C20" s="200"/>
      <c r="D20" s="200"/>
      <c r="E20" s="200"/>
      <c r="F20" s="22"/>
      <c r="G20" s="23"/>
      <c r="H20" s="23"/>
      <c r="I20" s="23"/>
      <c r="J20" s="22"/>
      <c r="K20" s="23"/>
      <c r="L20" s="23"/>
      <c r="M20" s="23"/>
      <c r="N20" s="22"/>
      <c r="O20" s="23"/>
      <c r="P20" s="25"/>
      <c r="Q20" s="25"/>
      <c r="R20" s="25"/>
      <c r="S20" s="22"/>
      <c r="T20" s="23"/>
      <c r="U20" s="23"/>
      <c r="V20" s="23"/>
      <c r="W20" s="22"/>
      <c r="X20" s="24"/>
      <c r="Y20" s="23"/>
      <c r="Z20" s="23"/>
      <c r="AA20" s="23"/>
    </row>
    <row r="21" spans="3:27" ht="24" customHeight="1">
      <c r="C21" s="200"/>
      <c r="D21" s="200"/>
      <c r="E21" s="200"/>
      <c r="F21" s="22"/>
      <c r="G21" s="23"/>
      <c r="H21" s="23"/>
      <c r="I21" s="23"/>
      <c r="J21" s="22"/>
      <c r="K21" s="23"/>
      <c r="L21" s="23"/>
      <c r="M21" s="23"/>
      <c r="N21" s="22"/>
      <c r="O21" s="23"/>
      <c r="P21" s="23"/>
      <c r="Q21" s="23"/>
      <c r="R21" s="23"/>
      <c r="S21" s="22"/>
      <c r="T21" s="23"/>
      <c r="U21" s="23"/>
      <c r="V21" s="23"/>
      <c r="W21" s="22"/>
      <c r="X21" s="24"/>
      <c r="Y21" s="23"/>
      <c r="Z21" s="23"/>
      <c r="AA21" s="23"/>
    </row>
    <row r="22" spans="3:27" ht="24" customHeight="1">
      <c r="C22" s="200"/>
      <c r="D22" s="200"/>
      <c r="E22" s="200"/>
      <c r="F22" s="22"/>
      <c r="G22" s="23"/>
      <c r="H22" s="23"/>
      <c r="I22" s="23"/>
      <c r="J22" s="22"/>
      <c r="K22" s="23"/>
      <c r="L22" s="23"/>
      <c r="M22" s="23"/>
      <c r="N22" s="22"/>
      <c r="O22" s="23"/>
      <c r="P22" s="23"/>
      <c r="Q22" s="23"/>
      <c r="R22" s="23"/>
      <c r="S22" s="22"/>
      <c r="T22" s="23"/>
      <c r="U22" s="23"/>
      <c r="V22" s="23"/>
      <c r="W22" s="22"/>
      <c r="X22" s="24"/>
      <c r="Y22" s="23"/>
      <c r="Z22" s="23"/>
      <c r="AA22" s="23"/>
    </row>
    <row r="23" spans="3:27" ht="24" customHeight="1">
      <c r="C23" s="200"/>
      <c r="D23" s="200"/>
      <c r="E23" s="200"/>
      <c r="F23" s="22"/>
      <c r="G23" s="23"/>
      <c r="H23" s="23"/>
      <c r="I23" s="23"/>
      <c r="J23" s="22"/>
      <c r="K23" s="23"/>
      <c r="L23" s="23"/>
      <c r="M23" s="23"/>
      <c r="N23" s="22"/>
      <c r="O23" s="23"/>
      <c r="P23" s="23"/>
      <c r="Q23" s="23"/>
      <c r="R23" s="23"/>
      <c r="S23" s="22"/>
      <c r="T23" s="23"/>
      <c r="U23" s="23"/>
      <c r="V23" s="23"/>
      <c r="W23" s="22"/>
      <c r="X23" s="24"/>
      <c r="Y23" s="23"/>
      <c r="Z23" s="23"/>
      <c r="AA23" s="23"/>
    </row>
    <row r="24" spans="3:27" ht="24" customHeight="1">
      <c r="C24" s="200"/>
      <c r="D24" s="200"/>
      <c r="E24" s="200"/>
      <c r="F24" s="22"/>
      <c r="G24" s="23"/>
      <c r="H24" s="23"/>
      <c r="I24" s="23"/>
      <c r="J24" s="22"/>
      <c r="K24" s="23"/>
      <c r="L24" s="23"/>
      <c r="M24" s="23"/>
      <c r="N24" s="22"/>
      <c r="O24" s="23"/>
      <c r="P24" s="23"/>
      <c r="Q24" s="23"/>
      <c r="R24" s="23"/>
      <c r="S24" s="22"/>
      <c r="T24" s="23"/>
      <c r="U24" s="23"/>
      <c r="V24" s="23"/>
      <c r="W24" s="22"/>
      <c r="X24" s="24"/>
      <c r="Y24" s="23"/>
      <c r="Z24" s="23"/>
      <c r="AA24" s="23"/>
    </row>
    <row r="25" spans="3:27" ht="24" customHeight="1">
      <c r="C25" s="194" t="s">
        <v>512</v>
      </c>
      <c r="D25" s="194"/>
      <c r="E25" s="194"/>
      <c r="F25" s="26"/>
      <c r="G25" s="27"/>
      <c r="H25" s="27"/>
      <c r="I25" s="27"/>
      <c r="J25" s="26"/>
      <c r="K25" s="27"/>
      <c r="L25" s="27"/>
      <c r="M25" s="27"/>
      <c r="N25" s="26"/>
      <c r="O25" s="27"/>
      <c r="P25" s="27"/>
      <c r="Q25" s="27"/>
      <c r="R25" s="27"/>
      <c r="S25" s="26"/>
      <c r="T25" s="27"/>
      <c r="U25" s="27"/>
      <c r="V25" s="27"/>
      <c r="W25" s="26"/>
      <c r="X25" s="28"/>
      <c r="Y25" s="27"/>
      <c r="Z25" s="27"/>
      <c r="AA25" s="27"/>
    </row>
    <row r="26" spans="3:27" ht="24" customHeight="1">
      <c r="C26" s="194"/>
      <c r="D26" s="194"/>
      <c r="E26" s="194"/>
      <c r="F26" s="26"/>
      <c r="G26" s="27"/>
      <c r="H26" s="27"/>
      <c r="I26" s="27"/>
      <c r="J26" s="26"/>
      <c r="K26" s="27"/>
      <c r="L26" s="27"/>
      <c r="M26" s="27"/>
      <c r="N26" s="26"/>
      <c r="O26" s="27"/>
      <c r="P26" s="27"/>
      <c r="Q26" s="27"/>
      <c r="R26" s="27"/>
      <c r="S26" s="26"/>
      <c r="T26" s="27"/>
      <c r="U26" s="27"/>
      <c r="V26" s="27"/>
      <c r="W26" s="26"/>
      <c r="X26" s="28"/>
      <c r="Y26" s="27"/>
      <c r="Z26" s="27"/>
      <c r="AA26" s="27"/>
    </row>
    <row r="27" spans="3:27" ht="24" customHeight="1">
      <c r="C27" s="194"/>
      <c r="D27" s="194"/>
      <c r="E27" s="194"/>
      <c r="F27" s="26"/>
      <c r="G27" s="27"/>
      <c r="H27" s="27"/>
      <c r="I27" s="27"/>
      <c r="J27" s="26"/>
      <c r="K27" s="27"/>
      <c r="L27" s="27"/>
      <c r="M27" s="27"/>
      <c r="N27" s="26"/>
      <c r="O27" s="27"/>
      <c r="P27" s="27"/>
      <c r="Q27" s="27"/>
      <c r="R27" s="27"/>
      <c r="S27" s="26"/>
      <c r="T27" s="27"/>
      <c r="U27" s="27"/>
      <c r="V27" s="27"/>
      <c r="W27" s="26"/>
      <c r="X27" s="28"/>
      <c r="Y27" s="27"/>
      <c r="Z27" s="27"/>
      <c r="AA27" s="27"/>
    </row>
    <row r="28" spans="3:27" ht="24" customHeight="1">
      <c r="C28" s="194"/>
      <c r="D28" s="194"/>
      <c r="E28" s="194"/>
      <c r="F28" s="26"/>
      <c r="G28" s="27"/>
      <c r="H28" s="27"/>
      <c r="I28" s="27"/>
      <c r="J28" s="26"/>
      <c r="K28" s="27"/>
      <c r="L28" s="27"/>
      <c r="M28" s="27"/>
      <c r="N28" s="26"/>
      <c r="O28" s="29"/>
      <c r="P28" s="29"/>
      <c r="Q28" s="29"/>
      <c r="R28" s="29"/>
      <c r="S28" s="26"/>
      <c r="T28" s="29"/>
      <c r="U28" s="29"/>
      <c r="V28" s="27"/>
      <c r="W28" s="26"/>
      <c r="X28" s="28"/>
      <c r="Y28" s="27"/>
      <c r="Z28" s="27"/>
      <c r="AA28" s="27"/>
    </row>
    <row r="29" spans="3:27" ht="24" customHeight="1">
      <c r="C29" s="194"/>
      <c r="D29" s="194"/>
      <c r="E29" s="194"/>
      <c r="F29" s="26"/>
      <c r="G29" s="27"/>
      <c r="H29" s="27"/>
      <c r="I29" s="27"/>
      <c r="J29" s="26"/>
      <c r="K29" s="27"/>
      <c r="L29" s="27"/>
      <c r="M29" s="27"/>
      <c r="N29" s="26"/>
      <c r="O29" s="30"/>
      <c r="P29" s="30"/>
      <c r="Q29" s="30"/>
      <c r="R29" s="30"/>
      <c r="S29" s="26"/>
      <c r="T29" s="31"/>
      <c r="U29" s="31"/>
      <c r="V29" s="27"/>
      <c r="W29" s="26"/>
      <c r="X29" s="28"/>
      <c r="Y29" s="27"/>
      <c r="Z29" s="27"/>
      <c r="AA29" s="27"/>
    </row>
    <row r="30" spans="3:27" ht="24" customHeight="1">
      <c r="C30" s="194"/>
      <c r="D30" s="194"/>
      <c r="E30" s="194"/>
      <c r="F30" s="26"/>
      <c r="G30" s="27"/>
      <c r="H30" s="27"/>
      <c r="I30" s="27"/>
      <c r="J30" s="26"/>
      <c r="K30" s="27"/>
      <c r="L30" s="27"/>
      <c r="M30" s="27"/>
      <c r="N30" s="26"/>
      <c r="O30" s="30"/>
      <c r="P30" s="30"/>
      <c r="Q30" s="30"/>
      <c r="R30" s="30"/>
      <c r="S30" s="26"/>
      <c r="T30" s="31"/>
      <c r="U30" s="31"/>
      <c r="V30" s="27"/>
      <c r="W30" s="26"/>
      <c r="X30" s="28"/>
      <c r="Y30" s="27"/>
      <c r="Z30" s="27"/>
      <c r="AA30" s="27"/>
    </row>
    <row r="31" spans="3:27" ht="24" customHeight="1">
      <c r="C31" s="194"/>
      <c r="D31" s="194"/>
      <c r="E31" s="194"/>
      <c r="F31" s="26"/>
      <c r="G31" s="27"/>
      <c r="H31" s="27"/>
      <c r="I31" s="27"/>
      <c r="J31" s="26"/>
      <c r="K31" s="27"/>
      <c r="L31" s="27"/>
      <c r="M31" s="27"/>
      <c r="N31" s="26"/>
      <c r="O31" s="27"/>
      <c r="P31" s="27"/>
      <c r="Q31" s="27"/>
      <c r="R31" s="27"/>
      <c r="S31" s="26"/>
      <c r="T31" s="27"/>
      <c r="U31" s="27"/>
      <c r="V31" s="27"/>
      <c r="W31" s="26"/>
      <c r="X31" s="28"/>
      <c r="Y31" s="27"/>
      <c r="Z31" s="27"/>
      <c r="AA31" s="27"/>
    </row>
    <row r="32" spans="3:27" ht="24" customHeight="1">
      <c r="C32" s="194"/>
      <c r="D32" s="194"/>
      <c r="E32" s="194"/>
      <c r="F32" s="26"/>
      <c r="G32" s="30"/>
      <c r="H32" s="30"/>
      <c r="I32" s="30"/>
      <c r="J32" s="26"/>
      <c r="K32" s="27"/>
      <c r="L32" s="27"/>
      <c r="M32" s="27"/>
      <c r="N32" s="26"/>
      <c r="O32" s="27"/>
      <c r="P32" s="27"/>
      <c r="Q32" s="27"/>
      <c r="R32" s="27"/>
      <c r="S32" s="26"/>
      <c r="T32" s="27"/>
      <c r="U32" s="27"/>
      <c r="V32" s="27"/>
      <c r="W32" s="26"/>
      <c r="X32" s="28"/>
      <c r="Y32" s="27"/>
      <c r="Z32" s="27"/>
      <c r="AA32" s="27"/>
    </row>
    <row r="33" spans="3:27" ht="24" customHeight="1">
      <c r="C33" s="194"/>
      <c r="D33" s="194"/>
      <c r="E33" s="194"/>
      <c r="F33" s="26"/>
      <c r="G33" s="32"/>
      <c r="H33" s="32"/>
      <c r="I33" s="32"/>
      <c r="J33" s="26"/>
      <c r="K33" s="27"/>
      <c r="L33" s="27"/>
      <c r="M33" s="27"/>
      <c r="N33" s="26"/>
      <c r="O33" s="27"/>
      <c r="P33" s="27"/>
      <c r="Q33" s="27"/>
      <c r="R33" s="27"/>
      <c r="S33" s="26"/>
      <c r="T33" s="27"/>
      <c r="U33" s="27"/>
      <c r="V33" s="27"/>
      <c r="W33" s="26"/>
      <c r="X33" s="28"/>
      <c r="Y33" s="27"/>
      <c r="Z33" s="27"/>
      <c r="AA33" s="27"/>
    </row>
    <row r="34" spans="3:27" ht="24" customHeight="1">
      <c r="C34" s="194"/>
      <c r="D34" s="194"/>
      <c r="E34" s="194"/>
      <c r="F34" s="26"/>
      <c r="G34" s="33"/>
      <c r="H34" s="33"/>
      <c r="I34" s="33"/>
      <c r="J34" s="26"/>
      <c r="K34" s="27"/>
      <c r="L34" s="27"/>
      <c r="M34" s="27"/>
      <c r="N34" s="26"/>
      <c r="O34" s="27"/>
      <c r="P34" s="27"/>
      <c r="Q34" s="27"/>
      <c r="R34" s="27"/>
      <c r="S34" s="26"/>
      <c r="T34" s="27"/>
      <c r="U34" s="27"/>
      <c r="V34" s="27"/>
      <c r="W34" s="26"/>
      <c r="X34" s="28"/>
      <c r="Y34" s="27"/>
      <c r="Z34" s="27"/>
      <c r="AA34" s="27"/>
    </row>
  </sheetData>
  <mergeCells count="14">
    <mergeCell ref="C25:E34"/>
    <mergeCell ref="C12:E13"/>
    <mergeCell ref="F12:H12"/>
    <mergeCell ref="I12:K12"/>
    <mergeCell ref="F13:H13"/>
    <mergeCell ref="I13:K13"/>
    <mergeCell ref="C15:E24"/>
    <mergeCell ref="C4:AA4"/>
    <mergeCell ref="C7:E11"/>
    <mergeCell ref="F7:H11"/>
    <mergeCell ref="I7:K11"/>
    <mergeCell ref="Y8:Z8"/>
    <mergeCell ref="Y9:Z9"/>
    <mergeCell ref="Y10:Z11"/>
  </mergeCells>
  <pageMargins left="0.511811024" right="0.511811024" top="0.78740157499999996" bottom="0.78740157499999996" header="0.31496062000000002" footer="0.31496062000000002"/>
  <pageSetup paperSize="9" scale="6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64F6-23CE-413E-9B36-DDDD43B1BC8E}">
  <sheetPr codeName="Planilha2"/>
  <dimension ref="A8:T132"/>
  <sheetViews>
    <sheetView showGridLines="0" topLeftCell="A100" workbookViewId="0">
      <selection activeCell="B9" sqref="B9"/>
    </sheetView>
  </sheetViews>
  <sheetFormatPr defaultRowHeight="13.9"/>
  <cols>
    <col min="1" max="1" width="3.7109375" customWidth="1"/>
    <col min="2" max="2" width="3.5703125" customWidth="1"/>
    <col min="3" max="3" width="3" customWidth="1"/>
    <col min="4" max="4" width="53" bestFit="1" customWidth="1"/>
    <col min="5" max="5" width="3.28515625" bestFit="1" customWidth="1"/>
    <col min="6" max="6" width="6.7109375" bestFit="1" customWidth="1"/>
    <col min="7" max="7" width="8.85546875" bestFit="1" customWidth="1"/>
    <col min="8" max="8" width="4.85546875" bestFit="1" customWidth="1"/>
    <col min="9" max="9" width="20.7109375" customWidth="1"/>
    <col min="10" max="10" width="18.28515625" customWidth="1"/>
    <col min="11" max="11" width="4.42578125" customWidth="1"/>
    <col min="12" max="12" width="4.28515625" customWidth="1"/>
    <col min="13" max="13" width="6.7109375" customWidth="1"/>
    <col min="19" max="19" width="10" customWidth="1"/>
    <col min="20" max="20" width="6.7109375" customWidth="1"/>
  </cols>
  <sheetData>
    <row r="8" spans="1:20" ht="14.45" thickBot="1"/>
    <row r="9" spans="1:20" ht="31.9" customHeight="1" thickTop="1">
      <c r="A9" s="35"/>
      <c r="B9" s="37"/>
      <c r="C9" s="63" t="s">
        <v>513</v>
      </c>
      <c r="D9" s="63"/>
      <c r="E9" s="63"/>
      <c r="F9" s="63"/>
      <c r="G9" s="63"/>
      <c r="H9" s="64"/>
      <c r="I9" s="64"/>
      <c r="J9" s="64"/>
      <c r="K9" s="64"/>
      <c r="L9" s="38"/>
      <c r="M9" s="38"/>
      <c r="N9" s="38"/>
      <c r="O9" s="38"/>
      <c r="P9" s="38"/>
      <c r="Q9" s="38"/>
      <c r="R9" s="38"/>
      <c r="S9" s="38"/>
      <c r="T9" s="39"/>
    </row>
    <row r="10" spans="1:20" ht="21" customHeight="1">
      <c r="A10" s="35"/>
      <c r="B10" s="40"/>
      <c r="C10" s="35"/>
      <c r="D10" s="35"/>
      <c r="E10" s="35"/>
      <c r="F10" s="35"/>
      <c r="G10" s="35"/>
      <c r="T10" s="41"/>
    </row>
    <row r="11" spans="1:20">
      <c r="A11" s="35"/>
      <c r="B11" s="40"/>
      <c r="C11" s="35"/>
      <c r="D11" s="35"/>
      <c r="E11" s="35"/>
      <c r="F11" s="35"/>
      <c r="G11" s="35"/>
      <c r="T11" s="41"/>
    </row>
    <row r="12" spans="1:20">
      <c r="A12" s="35"/>
      <c r="B12" s="40"/>
      <c r="C12" s="35"/>
      <c r="D12" s="35"/>
      <c r="E12" s="35"/>
      <c r="F12" s="35"/>
      <c r="G12" s="35"/>
      <c r="H12" s="35"/>
      <c r="I12" s="35"/>
      <c r="J12" s="35"/>
      <c r="K12" s="35"/>
      <c r="L12" s="35"/>
      <c r="T12" s="41"/>
    </row>
    <row r="13" spans="1:20">
      <c r="A13" s="35"/>
      <c r="B13" s="40"/>
      <c r="C13" s="35"/>
      <c r="F13" s="35"/>
      <c r="G13" s="35"/>
      <c r="T13" s="41"/>
    </row>
    <row r="14" spans="1:20">
      <c r="A14" s="35"/>
      <c r="B14" s="40"/>
      <c r="C14" s="35"/>
      <c r="D14" s="138" t="s">
        <v>514</v>
      </c>
      <c r="E14" s="139" t="s">
        <v>515</v>
      </c>
      <c r="T14" s="44"/>
    </row>
    <row r="15" spans="1:20">
      <c r="A15" s="35"/>
      <c r="B15" s="40"/>
      <c r="C15" s="35"/>
      <c r="D15" s="140" t="s">
        <v>35</v>
      </c>
      <c r="E15" s="156">
        <v>5</v>
      </c>
      <c r="G15" s="36"/>
      <c r="H15" s="36"/>
      <c r="I15" s="36"/>
      <c r="J15" s="36"/>
      <c r="K15" s="36"/>
      <c r="L15" s="36"/>
      <c r="M15" s="36"/>
      <c r="N15" s="36"/>
      <c r="O15" s="36"/>
      <c r="P15" s="36"/>
      <c r="Q15" s="36"/>
      <c r="R15" s="36"/>
      <c r="S15" s="36"/>
      <c r="T15" s="61"/>
    </row>
    <row r="16" spans="1:20">
      <c r="A16" s="35"/>
      <c r="B16" s="40"/>
      <c r="C16" s="35"/>
      <c r="D16" s="137" t="s">
        <v>352</v>
      </c>
      <c r="E16" s="156">
        <v>1</v>
      </c>
      <c r="T16" s="44"/>
    </row>
    <row r="17" spans="1:20">
      <c r="A17" s="35"/>
      <c r="B17" s="40"/>
      <c r="C17" s="35"/>
      <c r="D17" s="137" t="s">
        <v>370</v>
      </c>
      <c r="E17" s="156">
        <v>3</v>
      </c>
      <c r="T17" s="44"/>
    </row>
    <row r="18" spans="1:20">
      <c r="A18" s="35"/>
      <c r="B18" s="40"/>
      <c r="C18" s="35"/>
      <c r="D18" s="137" t="s">
        <v>384</v>
      </c>
      <c r="E18" s="156">
        <v>1</v>
      </c>
      <c r="T18" s="44"/>
    </row>
    <row r="19" spans="1:20">
      <c r="A19" s="35"/>
      <c r="B19" s="40"/>
      <c r="C19" s="35"/>
      <c r="D19" s="140" t="s">
        <v>359</v>
      </c>
      <c r="E19" s="156">
        <v>22</v>
      </c>
      <c r="T19" s="44"/>
    </row>
    <row r="20" spans="1:20">
      <c r="B20" s="42"/>
      <c r="D20" s="137" t="s">
        <v>362</v>
      </c>
      <c r="E20" s="156">
        <v>3</v>
      </c>
      <c r="T20" s="44"/>
    </row>
    <row r="21" spans="1:20">
      <c r="B21" s="42"/>
      <c r="D21" s="137" t="s">
        <v>388</v>
      </c>
      <c r="E21" s="156">
        <v>17</v>
      </c>
      <c r="T21" s="44"/>
    </row>
    <row r="22" spans="1:20">
      <c r="B22" s="42"/>
      <c r="D22" s="137" t="s">
        <v>441</v>
      </c>
      <c r="E22" s="156">
        <v>1</v>
      </c>
      <c r="T22" s="44"/>
    </row>
    <row r="23" spans="1:20">
      <c r="B23" s="42"/>
      <c r="D23" s="137" t="s">
        <v>477</v>
      </c>
      <c r="E23" s="156">
        <v>1</v>
      </c>
      <c r="T23" s="44"/>
    </row>
    <row r="24" spans="1:20">
      <c r="B24" s="42"/>
      <c r="D24" s="140" t="s">
        <v>516</v>
      </c>
      <c r="E24" s="156">
        <v>27</v>
      </c>
      <c r="T24" s="44"/>
    </row>
    <row r="25" spans="1:20">
      <c r="B25" s="42"/>
      <c r="T25" s="44"/>
    </row>
    <row r="26" spans="1:20">
      <c r="B26" s="42"/>
      <c r="T26" s="44"/>
    </row>
    <row r="27" spans="1:20">
      <c r="B27" s="42"/>
      <c r="T27" s="44"/>
    </row>
    <row r="28" spans="1:20">
      <c r="B28" s="42"/>
      <c r="T28" s="44"/>
    </row>
    <row r="29" spans="1:20">
      <c r="B29" s="42"/>
      <c r="T29" s="44"/>
    </row>
    <row r="30" spans="1:20">
      <c r="B30" s="42"/>
      <c r="T30" s="44"/>
    </row>
    <row r="31" spans="1:20">
      <c r="B31" s="42"/>
      <c r="T31" s="44"/>
    </row>
    <row r="32" spans="1:20">
      <c r="B32" s="42"/>
      <c r="T32" s="44"/>
    </row>
    <row r="33" spans="2:20">
      <c r="B33" s="42"/>
      <c r="T33" s="44"/>
    </row>
    <row r="34" spans="2:20">
      <c r="B34" s="42"/>
      <c r="T34" s="44"/>
    </row>
    <row r="35" spans="2:20">
      <c r="B35" s="42"/>
      <c r="T35" s="44"/>
    </row>
    <row r="36" spans="2:20" ht="15.6">
      <c r="B36" s="42"/>
      <c r="C36" s="62" t="s">
        <v>517</v>
      </c>
      <c r="T36" s="44"/>
    </row>
    <row r="37" spans="2:20" ht="19.899999999999999" customHeight="1">
      <c r="B37" s="42"/>
      <c r="T37" s="41"/>
    </row>
    <row r="38" spans="2:20">
      <c r="B38" s="42"/>
      <c r="T38" s="41"/>
    </row>
    <row r="39" spans="2:20">
      <c r="B39" s="42"/>
      <c r="D39" s="135" t="s">
        <v>518</v>
      </c>
      <c r="E39" s="130"/>
      <c r="F39" s="130"/>
      <c r="G39" s="130"/>
      <c r="H39" s="130"/>
      <c r="I39" s="36"/>
      <c r="J39" s="36"/>
      <c r="K39" s="36"/>
      <c r="L39" s="36"/>
      <c r="M39" s="36"/>
      <c r="N39" s="36"/>
      <c r="O39" s="36"/>
      <c r="P39" s="36"/>
      <c r="Q39" s="36"/>
      <c r="R39" s="36"/>
      <c r="S39" s="36"/>
      <c r="T39" s="43"/>
    </row>
    <row r="40" spans="2:20" ht="36">
      <c r="B40" s="42"/>
      <c r="D40" s="130"/>
      <c r="E40" s="136" t="s">
        <v>353</v>
      </c>
      <c r="F40" s="136" t="s">
        <v>377</v>
      </c>
      <c r="G40" s="136" t="s">
        <v>519</v>
      </c>
      <c r="H40" s="133" t="s">
        <v>516</v>
      </c>
      <c r="T40" s="41"/>
    </row>
    <row r="41" spans="2:20">
      <c r="B41" s="42"/>
      <c r="D41" s="131" t="s">
        <v>35</v>
      </c>
      <c r="E41" s="154">
        <v>4</v>
      </c>
      <c r="F41" s="154">
        <v>1</v>
      </c>
      <c r="G41" s="154"/>
      <c r="H41" s="155">
        <v>5</v>
      </c>
      <c r="T41" s="41"/>
    </row>
    <row r="42" spans="2:20">
      <c r="B42" s="42"/>
      <c r="D42" s="132" t="s">
        <v>352</v>
      </c>
      <c r="E42" s="154">
        <v>1</v>
      </c>
      <c r="F42" s="154"/>
      <c r="G42" s="154"/>
      <c r="H42" s="155">
        <v>1</v>
      </c>
      <c r="T42" s="41"/>
    </row>
    <row r="43" spans="2:20">
      <c r="B43" s="42"/>
      <c r="D43" s="132" t="s">
        <v>370</v>
      </c>
      <c r="E43" s="154">
        <v>2</v>
      </c>
      <c r="F43" s="154">
        <v>1</v>
      </c>
      <c r="G43" s="154"/>
      <c r="H43" s="155">
        <v>3</v>
      </c>
      <c r="T43" s="41"/>
    </row>
    <row r="44" spans="2:20">
      <c r="B44" s="42"/>
      <c r="D44" s="132" t="s">
        <v>384</v>
      </c>
      <c r="E44" s="154">
        <v>1</v>
      </c>
      <c r="F44" s="154"/>
      <c r="G44" s="154"/>
      <c r="H44" s="155">
        <v>1</v>
      </c>
      <c r="T44" s="41"/>
    </row>
    <row r="45" spans="2:20">
      <c r="B45" s="42"/>
      <c r="D45" s="131" t="s">
        <v>359</v>
      </c>
      <c r="E45" s="154">
        <v>8</v>
      </c>
      <c r="F45" s="154">
        <v>2</v>
      </c>
      <c r="G45" s="154">
        <v>12</v>
      </c>
      <c r="H45" s="155">
        <v>22</v>
      </c>
      <c r="T45" s="41"/>
    </row>
    <row r="46" spans="2:20">
      <c r="B46" s="42"/>
      <c r="D46" s="132" t="s">
        <v>362</v>
      </c>
      <c r="E46" s="154">
        <v>2</v>
      </c>
      <c r="F46" s="154">
        <v>1</v>
      </c>
      <c r="G46" s="154"/>
      <c r="H46" s="155">
        <v>3</v>
      </c>
      <c r="T46" s="41"/>
    </row>
    <row r="47" spans="2:20">
      <c r="B47" s="42"/>
      <c r="D47" s="132" t="s">
        <v>388</v>
      </c>
      <c r="E47" s="154">
        <v>6</v>
      </c>
      <c r="F47" s="154"/>
      <c r="G47" s="154">
        <v>11</v>
      </c>
      <c r="H47" s="155">
        <v>17</v>
      </c>
      <c r="T47" s="41"/>
    </row>
    <row r="48" spans="2:20">
      <c r="B48" s="42"/>
      <c r="D48" s="132" t="s">
        <v>441</v>
      </c>
      <c r="E48" s="154"/>
      <c r="F48" s="154"/>
      <c r="G48" s="154">
        <v>1</v>
      </c>
      <c r="H48" s="155">
        <v>1</v>
      </c>
      <c r="T48" s="41"/>
    </row>
    <row r="49" spans="2:20">
      <c r="B49" s="42"/>
      <c r="D49" s="132" t="s">
        <v>477</v>
      </c>
      <c r="E49" s="154"/>
      <c r="F49" s="154">
        <v>1</v>
      </c>
      <c r="G49" s="154"/>
      <c r="H49" s="155">
        <v>1</v>
      </c>
      <c r="T49" s="41"/>
    </row>
    <row r="50" spans="2:20">
      <c r="B50" s="42"/>
      <c r="D50" s="134" t="s">
        <v>516</v>
      </c>
      <c r="E50" s="154">
        <v>12</v>
      </c>
      <c r="F50" s="154">
        <v>3</v>
      </c>
      <c r="G50" s="154">
        <v>12</v>
      </c>
      <c r="H50" s="155">
        <v>27</v>
      </c>
      <c r="T50" s="41"/>
    </row>
    <row r="51" spans="2:20">
      <c r="B51" s="42"/>
      <c r="T51" s="41"/>
    </row>
    <row r="52" spans="2:20">
      <c r="B52" s="42"/>
      <c r="T52" s="41"/>
    </row>
    <row r="53" spans="2:20">
      <c r="B53" s="42"/>
      <c r="T53" s="41"/>
    </row>
    <row r="54" spans="2:20">
      <c r="B54" s="42"/>
      <c r="T54" s="41"/>
    </row>
    <row r="55" spans="2:20">
      <c r="B55" s="42"/>
      <c r="T55" s="41"/>
    </row>
    <row r="56" spans="2:20">
      <c r="B56" s="42"/>
      <c r="T56" s="41"/>
    </row>
    <row r="57" spans="2:20">
      <c r="B57" s="42"/>
      <c r="T57" s="41"/>
    </row>
    <row r="58" spans="2:20">
      <c r="B58" s="42"/>
      <c r="T58" s="41"/>
    </row>
    <row r="59" spans="2:20">
      <c r="B59" s="42"/>
      <c r="T59" s="41"/>
    </row>
    <row r="60" spans="2:20">
      <c r="B60" s="42"/>
      <c r="T60" s="41"/>
    </row>
    <row r="61" spans="2:20" ht="15.6">
      <c r="B61" s="42"/>
      <c r="C61" s="62" t="s">
        <v>520</v>
      </c>
      <c r="D61" s="65"/>
      <c r="E61" s="65"/>
      <c r="F61" s="65"/>
      <c r="G61" s="65"/>
      <c r="H61" s="65"/>
      <c r="I61" s="65"/>
      <c r="J61" s="65"/>
      <c r="K61" s="65"/>
      <c r="L61" s="65"/>
      <c r="M61" s="65"/>
      <c r="N61" s="65"/>
      <c r="O61" s="65"/>
      <c r="P61" s="65"/>
      <c r="Q61" s="65"/>
      <c r="T61" s="41"/>
    </row>
    <row r="62" spans="2:20" ht="24.6" customHeight="1">
      <c r="B62" s="42"/>
      <c r="C62" s="62"/>
      <c r="D62" s="65"/>
      <c r="E62" s="65"/>
      <c r="F62" s="65"/>
      <c r="G62" s="65"/>
      <c r="H62" s="65"/>
      <c r="I62" s="65"/>
      <c r="J62" s="65"/>
      <c r="K62" s="65"/>
      <c r="L62" s="65"/>
      <c r="M62" s="65"/>
      <c r="N62" s="65"/>
      <c r="O62" s="65"/>
      <c r="P62" s="65"/>
      <c r="Q62" s="65"/>
      <c r="T62" s="41"/>
    </row>
    <row r="63" spans="2:20" ht="15.6">
      <c r="B63" s="42"/>
      <c r="C63" s="62"/>
      <c r="D63" s="65"/>
      <c r="E63" s="65"/>
      <c r="F63" s="65"/>
      <c r="G63" s="65"/>
      <c r="H63" s="65"/>
      <c r="I63" s="65"/>
      <c r="J63" s="65"/>
      <c r="K63" s="65"/>
      <c r="L63" s="65"/>
      <c r="M63" s="65"/>
      <c r="N63" s="65"/>
      <c r="O63" s="65"/>
      <c r="P63" s="65"/>
      <c r="Q63" s="65"/>
      <c r="T63" s="41"/>
    </row>
    <row r="64" spans="2:20" ht="15.6">
      <c r="B64" s="42"/>
      <c r="C64" s="62"/>
      <c r="D64" s="143" t="s">
        <v>521</v>
      </c>
      <c r="E64" s="130"/>
      <c r="F64" s="130"/>
      <c r="G64" s="130"/>
      <c r="H64" s="130"/>
      <c r="I64" s="65"/>
      <c r="J64" s="65"/>
      <c r="K64" s="65"/>
      <c r="L64" s="65"/>
      <c r="M64" s="65"/>
      <c r="N64" s="65"/>
      <c r="O64" s="65"/>
      <c r="P64" s="65"/>
      <c r="Q64" s="65"/>
      <c r="T64" s="41"/>
    </row>
    <row r="65" spans="2:20" ht="41.45">
      <c r="B65" s="42"/>
      <c r="C65" s="62"/>
      <c r="D65" s="130"/>
      <c r="E65" s="141" t="s">
        <v>481</v>
      </c>
      <c r="F65" s="141" t="s">
        <v>355</v>
      </c>
      <c r="G65" s="151" t="s">
        <v>379</v>
      </c>
      <c r="H65" s="142" t="s">
        <v>516</v>
      </c>
      <c r="I65" s="65"/>
      <c r="J65" s="65"/>
      <c r="K65" s="65"/>
      <c r="L65" s="65"/>
      <c r="M65" s="65"/>
      <c r="N65" s="65"/>
      <c r="O65" s="65"/>
      <c r="P65" s="65"/>
      <c r="Q65" s="65"/>
      <c r="T65" s="41"/>
    </row>
    <row r="66" spans="2:20" ht="15.6">
      <c r="B66" s="42"/>
      <c r="C66" s="62"/>
      <c r="D66" s="144" t="s">
        <v>35</v>
      </c>
      <c r="E66" s="152"/>
      <c r="F66" s="152">
        <v>4</v>
      </c>
      <c r="G66" s="152">
        <v>1</v>
      </c>
      <c r="H66" s="153">
        <v>5</v>
      </c>
      <c r="I66" s="65"/>
      <c r="J66" s="65"/>
      <c r="K66" s="65"/>
      <c r="L66" s="65"/>
      <c r="M66" s="65"/>
      <c r="N66" s="65"/>
      <c r="O66" s="65"/>
      <c r="P66" s="65"/>
      <c r="Q66" s="65"/>
      <c r="T66" s="41"/>
    </row>
    <row r="67" spans="2:20" ht="15.6">
      <c r="B67" s="42"/>
      <c r="C67" s="62"/>
      <c r="D67" s="132" t="s">
        <v>352</v>
      </c>
      <c r="E67" s="152"/>
      <c r="F67" s="152">
        <v>1</v>
      </c>
      <c r="G67" s="152"/>
      <c r="H67" s="153">
        <v>1</v>
      </c>
      <c r="I67" s="65"/>
      <c r="J67" s="65"/>
      <c r="K67" s="65"/>
      <c r="L67" s="65"/>
      <c r="M67" s="65"/>
      <c r="N67" s="65"/>
      <c r="O67" s="65"/>
      <c r="P67" s="65"/>
      <c r="Q67" s="65"/>
      <c r="T67" s="41"/>
    </row>
    <row r="68" spans="2:20" ht="15.6">
      <c r="B68" s="42"/>
      <c r="C68" s="62"/>
      <c r="D68" s="132" t="s">
        <v>370</v>
      </c>
      <c r="E68" s="152"/>
      <c r="F68" s="152">
        <v>2</v>
      </c>
      <c r="G68" s="152">
        <v>1</v>
      </c>
      <c r="H68" s="153">
        <v>3</v>
      </c>
      <c r="I68" s="65"/>
      <c r="J68" s="65"/>
      <c r="K68" s="65"/>
      <c r="L68" s="65"/>
      <c r="M68" s="65"/>
      <c r="N68" s="65"/>
      <c r="O68" s="65"/>
      <c r="P68" s="65"/>
      <c r="Q68" s="65"/>
      <c r="T68" s="41"/>
    </row>
    <row r="69" spans="2:20" ht="15.6">
      <c r="B69" s="42"/>
      <c r="C69" s="62"/>
      <c r="D69" s="132" t="s">
        <v>384</v>
      </c>
      <c r="E69" s="152"/>
      <c r="F69" s="152">
        <v>1</v>
      </c>
      <c r="G69" s="152"/>
      <c r="H69" s="153">
        <v>1</v>
      </c>
      <c r="I69" s="65"/>
      <c r="J69" s="65"/>
      <c r="K69" s="65"/>
      <c r="L69" s="65"/>
      <c r="M69" s="65"/>
      <c r="N69" s="65"/>
      <c r="O69" s="65"/>
      <c r="P69" s="65"/>
      <c r="Q69" s="65"/>
      <c r="T69" s="41"/>
    </row>
    <row r="70" spans="2:20" ht="15.6">
      <c r="B70" s="42"/>
      <c r="C70" s="62"/>
      <c r="D70" s="144" t="s">
        <v>359</v>
      </c>
      <c r="E70" s="152">
        <v>1</v>
      </c>
      <c r="F70" s="152">
        <v>18</v>
      </c>
      <c r="G70" s="152">
        <v>3</v>
      </c>
      <c r="H70" s="153">
        <v>22</v>
      </c>
      <c r="I70" s="65"/>
      <c r="J70" s="65"/>
      <c r="K70" s="65"/>
      <c r="L70" s="65"/>
      <c r="M70" s="65"/>
      <c r="N70" s="65"/>
      <c r="O70" s="65"/>
      <c r="P70" s="65"/>
      <c r="Q70" s="65"/>
      <c r="T70" s="41"/>
    </row>
    <row r="71" spans="2:20" ht="15.6">
      <c r="B71" s="42"/>
      <c r="C71" s="62"/>
      <c r="D71" s="132" t="s">
        <v>362</v>
      </c>
      <c r="E71" s="152"/>
      <c r="F71" s="152">
        <v>3</v>
      </c>
      <c r="G71" s="152"/>
      <c r="H71" s="153">
        <v>3</v>
      </c>
      <c r="I71" s="65"/>
      <c r="J71" s="65"/>
      <c r="K71" s="65"/>
      <c r="L71" s="65"/>
      <c r="M71" s="65"/>
      <c r="N71" s="65"/>
      <c r="O71" s="65"/>
      <c r="P71" s="65"/>
      <c r="Q71" s="65"/>
      <c r="T71" s="41"/>
    </row>
    <row r="72" spans="2:20" ht="15.6">
      <c r="B72" s="42"/>
      <c r="C72" s="62"/>
      <c r="D72" s="132" t="s">
        <v>388</v>
      </c>
      <c r="E72" s="152"/>
      <c r="F72" s="152">
        <v>15</v>
      </c>
      <c r="G72" s="152">
        <v>2</v>
      </c>
      <c r="H72" s="153">
        <v>17</v>
      </c>
      <c r="I72" s="65"/>
      <c r="J72" s="65"/>
      <c r="K72" s="65"/>
      <c r="L72" s="65"/>
      <c r="M72" s="65"/>
      <c r="N72" s="65"/>
      <c r="O72" s="65"/>
      <c r="P72" s="65"/>
      <c r="Q72" s="65"/>
      <c r="T72" s="41"/>
    </row>
    <row r="73" spans="2:20" ht="15.6">
      <c r="B73" s="42"/>
      <c r="C73" s="62"/>
      <c r="D73" s="132" t="s">
        <v>441</v>
      </c>
      <c r="E73" s="152"/>
      <c r="F73" s="152"/>
      <c r="G73" s="152">
        <v>1</v>
      </c>
      <c r="H73" s="153">
        <v>1</v>
      </c>
      <c r="I73" s="65"/>
      <c r="J73" s="65"/>
      <c r="K73" s="65"/>
      <c r="L73" s="65"/>
      <c r="M73" s="65"/>
      <c r="N73" s="65"/>
      <c r="O73" s="65"/>
      <c r="P73" s="65"/>
      <c r="Q73" s="65"/>
      <c r="T73" s="41"/>
    </row>
    <row r="74" spans="2:20" ht="15.6">
      <c r="B74" s="42"/>
      <c r="C74" s="62"/>
      <c r="D74" s="132" t="s">
        <v>477</v>
      </c>
      <c r="E74" s="152">
        <v>1</v>
      </c>
      <c r="F74" s="152"/>
      <c r="G74" s="152"/>
      <c r="H74" s="153">
        <v>1</v>
      </c>
      <c r="I74" s="65"/>
      <c r="J74" s="65"/>
      <c r="K74" s="65"/>
      <c r="L74" s="65"/>
      <c r="M74" s="65"/>
      <c r="N74" s="65"/>
      <c r="O74" s="65"/>
      <c r="P74" s="65"/>
      <c r="Q74" s="65"/>
      <c r="T74" s="41"/>
    </row>
    <row r="75" spans="2:20" ht="15.6">
      <c r="B75" s="42"/>
      <c r="C75" s="62"/>
      <c r="D75" s="144" t="s">
        <v>516</v>
      </c>
      <c r="E75" s="152">
        <v>1</v>
      </c>
      <c r="F75" s="152">
        <v>22</v>
      </c>
      <c r="G75" s="152">
        <v>4</v>
      </c>
      <c r="H75" s="153">
        <v>27</v>
      </c>
      <c r="I75" s="65"/>
      <c r="J75" s="65"/>
      <c r="K75" s="65"/>
      <c r="L75" s="65"/>
      <c r="M75" s="65"/>
      <c r="N75" s="65"/>
      <c r="O75" s="65"/>
      <c r="P75" s="65"/>
      <c r="Q75" s="65"/>
      <c r="T75" s="41"/>
    </row>
    <row r="76" spans="2:20" ht="15.6">
      <c r="B76" s="42"/>
      <c r="C76" s="62"/>
      <c r="I76" s="65"/>
      <c r="J76" s="65"/>
      <c r="K76" s="65"/>
      <c r="L76" s="65"/>
      <c r="M76" s="65"/>
      <c r="N76" s="65"/>
      <c r="O76" s="65"/>
      <c r="P76" s="65"/>
      <c r="Q76" s="65"/>
      <c r="T76" s="41"/>
    </row>
    <row r="77" spans="2:20">
      <c r="B77" s="42"/>
      <c r="I77" s="65"/>
      <c r="J77" s="65"/>
      <c r="K77" s="65"/>
      <c r="L77" s="65"/>
      <c r="M77" s="65"/>
      <c r="N77" s="65"/>
      <c r="O77" s="65"/>
      <c r="P77" s="65"/>
      <c r="Q77" s="65"/>
      <c r="T77" s="41"/>
    </row>
    <row r="78" spans="2:20" ht="15.6">
      <c r="B78" s="42"/>
      <c r="C78" s="62"/>
      <c r="D78" s="70"/>
      <c r="E78" s="71"/>
      <c r="F78" s="71"/>
      <c r="G78" s="71"/>
      <c r="H78" s="71"/>
      <c r="I78" s="65"/>
      <c r="J78" s="65"/>
      <c r="K78" s="65"/>
      <c r="L78" s="65"/>
      <c r="M78" s="65"/>
      <c r="N78" s="65"/>
      <c r="O78" s="65"/>
      <c r="P78" s="65"/>
      <c r="Q78" s="65"/>
      <c r="T78" s="41"/>
    </row>
    <row r="79" spans="2:20" ht="15.6">
      <c r="B79" s="42"/>
      <c r="C79" s="62"/>
      <c r="D79" s="70"/>
      <c r="E79" s="71"/>
      <c r="F79" s="71"/>
      <c r="G79" s="71"/>
      <c r="H79" s="71"/>
      <c r="I79" s="65"/>
      <c r="J79" s="65"/>
      <c r="K79" s="65"/>
      <c r="L79" s="65"/>
      <c r="M79" s="65"/>
      <c r="N79" s="65"/>
      <c r="O79" s="65"/>
      <c r="P79" s="65"/>
      <c r="Q79" s="65"/>
      <c r="T79" s="41"/>
    </row>
    <row r="80" spans="2:20" ht="14.45">
      <c r="B80" s="42"/>
      <c r="D80" s="70"/>
      <c r="E80" s="71"/>
      <c r="F80" s="71"/>
      <c r="G80" s="71"/>
      <c r="H80" s="71"/>
      <c r="I80" s="65"/>
      <c r="J80" s="65"/>
      <c r="K80" s="65"/>
      <c r="L80" s="65"/>
      <c r="M80" s="65"/>
      <c r="N80" s="65"/>
      <c r="O80" s="65"/>
      <c r="P80" s="65"/>
      <c r="Q80" s="65"/>
      <c r="T80" s="41"/>
    </row>
    <row r="81" spans="2:20" ht="14.45">
      <c r="B81" s="42"/>
      <c r="D81" s="70"/>
      <c r="E81" s="71"/>
      <c r="F81" s="71"/>
      <c r="G81" s="71"/>
      <c r="H81" s="71"/>
      <c r="I81" s="65"/>
      <c r="J81" s="65"/>
      <c r="K81" s="65"/>
      <c r="L81" s="65"/>
      <c r="M81" s="65"/>
      <c r="N81" s="65"/>
      <c r="O81" s="65"/>
      <c r="P81" s="65"/>
      <c r="Q81" s="65"/>
      <c r="T81" s="41"/>
    </row>
    <row r="82" spans="2:20" ht="14.45">
      <c r="B82" s="42"/>
      <c r="D82" s="70"/>
      <c r="E82" s="71"/>
      <c r="F82" s="71"/>
      <c r="G82" s="71"/>
      <c r="H82" s="71"/>
      <c r="I82" s="65"/>
      <c r="J82" s="65"/>
      <c r="K82" s="65"/>
      <c r="L82" s="65"/>
      <c r="M82" s="65"/>
      <c r="N82" s="65"/>
      <c r="O82" s="65"/>
      <c r="P82" s="65"/>
      <c r="Q82" s="65"/>
      <c r="T82" s="41"/>
    </row>
    <row r="83" spans="2:20" ht="14.45">
      <c r="B83" s="42"/>
      <c r="D83" s="70"/>
      <c r="E83" s="71"/>
      <c r="F83" s="71"/>
      <c r="G83" s="71"/>
      <c r="H83" s="71"/>
      <c r="I83" s="65"/>
      <c r="J83" s="65"/>
      <c r="K83" s="65"/>
      <c r="L83" s="65"/>
      <c r="M83" s="65"/>
      <c r="N83" s="65"/>
      <c r="O83" s="65"/>
      <c r="P83" s="65"/>
      <c r="Q83" s="65"/>
      <c r="T83" s="41"/>
    </row>
    <row r="84" spans="2:20" ht="15.6">
      <c r="B84" s="42"/>
      <c r="C84" s="62" t="s">
        <v>522</v>
      </c>
      <c r="D84" s="70"/>
      <c r="E84" s="71"/>
      <c r="F84" s="71"/>
      <c r="G84" s="71"/>
      <c r="H84" s="71"/>
      <c r="I84" s="65"/>
      <c r="J84" s="65"/>
      <c r="K84" s="65"/>
      <c r="L84" s="65"/>
      <c r="M84" s="65"/>
      <c r="N84" s="65"/>
      <c r="O84" s="65"/>
      <c r="P84" s="65"/>
      <c r="Q84" s="65"/>
      <c r="T84" s="41"/>
    </row>
    <row r="85" spans="2:20" ht="14.45">
      <c r="B85" s="42"/>
      <c r="D85" s="70"/>
      <c r="E85" s="71"/>
      <c r="F85" s="71"/>
      <c r="G85" s="71"/>
      <c r="H85" s="71"/>
      <c r="I85" s="65"/>
      <c r="J85" s="65"/>
      <c r="K85" s="65"/>
      <c r="L85" s="65"/>
      <c r="M85" s="65"/>
      <c r="N85" s="65"/>
      <c r="O85" s="65"/>
      <c r="P85" s="65"/>
      <c r="Q85" s="65"/>
      <c r="T85" s="41"/>
    </row>
    <row r="86" spans="2:20" ht="14.45">
      <c r="B86" s="42"/>
      <c r="D86" s="70"/>
      <c r="E86" s="71"/>
      <c r="F86" s="71"/>
      <c r="G86" s="71"/>
      <c r="H86" s="71"/>
      <c r="I86" s="65"/>
      <c r="J86" s="65"/>
      <c r="K86" s="65"/>
      <c r="L86" s="65"/>
      <c r="M86" s="65"/>
      <c r="N86" s="65"/>
      <c r="O86" s="65"/>
      <c r="P86" s="65"/>
      <c r="Q86" s="65"/>
      <c r="T86" s="41"/>
    </row>
    <row r="87" spans="2:20" ht="14.45">
      <c r="B87" s="42"/>
      <c r="D87" s="70"/>
      <c r="E87" s="71"/>
      <c r="F87" s="71"/>
      <c r="G87" s="71"/>
      <c r="H87" s="71"/>
      <c r="I87" s="65"/>
      <c r="J87" s="65"/>
      <c r="K87" s="65"/>
      <c r="L87" s="65"/>
      <c r="M87" s="65"/>
      <c r="N87" s="65"/>
      <c r="O87" s="65"/>
      <c r="P87" s="65"/>
      <c r="Q87" s="65"/>
      <c r="T87" s="41"/>
    </row>
    <row r="88" spans="2:20" ht="14.45">
      <c r="B88" s="42"/>
      <c r="D88" s="70"/>
      <c r="E88" s="71"/>
      <c r="F88" s="71"/>
      <c r="G88" s="71"/>
      <c r="H88" s="71"/>
      <c r="I88" s="65"/>
      <c r="J88" s="65"/>
      <c r="K88" s="65"/>
      <c r="L88" s="65"/>
      <c r="M88" s="65"/>
      <c r="N88" s="65"/>
      <c r="O88" s="65"/>
      <c r="P88" s="65"/>
      <c r="Q88" s="65"/>
      <c r="T88" s="41"/>
    </row>
    <row r="89" spans="2:20" ht="14.45">
      <c r="B89" s="42"/>
      <c r="D89" s="70"/>
      <c r="E89" s="71"/>
      <c r="F89" s="71"/>
      <c r="G89" s="71"/>
      <c r="H89" s="71"/>
      <c r="I89" s="65"/>
      <c r="J89" s="65"/>
      <c r="K89" s="65"/>
      <c r="L89" s="65"/>
      <c r="M89" s="65"/>
      <c r="N89" s="65"/>
      <c r="O89" s="65"/>
      <c r="P89" s="65"/>
      <c r="Q89" s="65"/>
      <c r="T89" s="41"/>
    </row>
    <row r="90" spans="2:20" ht="14.45">
      <c r="B90" s="42"/>
      <c r="D90" s="70"/>
      <c r="E90" s="71"/>
      <c r="F90" s="71"/>
      <c r="G90" s="71"/>
      <c r="H90" s="71"/>
      <c r="I90" s="65"/>
      <c r="J90" s="65"/>
      <c r="K90" s="65"/>
      <c r="L90" s="65"/>
      <c r="M90" s="65"/>
      <c r="N90" s="65"/>
      <c r="O90" s="65"/>
      <c r="P90" s="65"/>
      <c r="Q90" s="65"/>
      <c r="T90" s="41"/>
    </row>
    <row r="91" spans="2:20" ht="14.45">
      <c r="B91" s="42"/>
      <c r="D91" s="70"/>
      <c r="E91" s="71"/>
      <c r="F91" s="71"/>
      <c r="G91" s="71"/>
      <c r="H91" s="71"/>
      <c r="I91" s="65"/>
      <c r="J91" s="65"/>
      <c r="K91" s="65"/>
      <c r="L91" s="65"/>
      <c r="M91" s="65"/>
      <c r="N91" s="65"/>
      <c r="O91" s="65"/>
      <c r="P91" s="65"/>
      <c r="Q91" s="65"/>
      <c r="T91" s="41"/>
    </row>
    <row r="92" spans="2:20" ht="14.45">
      <c r="B92" s="42"/>
      <c r="D92" s="70"/>
      <c r="E92" s="71"/>
      <c r="F92" s="71"/>
      <c r="G92" s="71"/>
      <c r="H92" s="71"/>
      <c r="I92" s="65"/>
      <c r="J92" s="65"/>
      <c r="K92" s="65"/>
      <c r="L92" s="65"/>
      <c r="M92" s="65"/>
      <c r="N92" s="65"/>
      <c r="O92" s="65"/>
      <c r="P92" s="65"/>
      <c r="Q92" s="65"/>
      <c r="T92" s="41"/>
    </row>
    <row r="93" spans="2:20" ht="14.45">
      <c r="B93" s="42"/>
      <c r="D93" s="70"/>
      <c r="E93" s="71"/>
      <c r="F93" s="71"/>
      <c r="G93" s="71"/>
      <c r="H93" s="71"/>
      <c r="I93" s="65"/>
      <c r="J93" s="65"/>
      <c r="K93" s="65"/>
      <c r="L93" s="65"/>
      <c r="M93" s="65"/>
      <c r="N93" s="65"/>
      <c r="O93" s="65"/>
      <c r="P93" s="65"/>
      <c r="Q93" s="65"/>
      <c r="T93" s="41"/>
    </row>
    <row r="94" spans="2:20" ht="14.45">
      <c r="B94" s="42"/>
      <c r="D94" s="70"/>
      <c r="E94" s="71"/>
      <c r="F94" s="71"/>
      <c r="G94" s="71"/>
      <c r="H94" s="71"/>
      <c r="I94" s="65"/>
      <c r="J94" s="65"/>
      <c r="K94" s="65"/>
      <c r="L94" s="65"/>
      <c r="M94" s="65"/>
      <c r="N94" s="65"/>
      <c r="O94" s="65"/>
      <c r="P94" s="65"/>
      <c r="Q94" s="65"/>
      <c r="T94" s="41"/>
    </row>
    <row r="95" spans="2:20" ht="14.45">
      <c r="B95" s="42"/>
      <c r="D95" s="70"/>
      <c r="E95" s="71"/>
      <c r="F95" s="71"/>
      <c r="G95" s="71"/>
      <c r="H95" s="71"/>
      <c r="I95" s="65"/>
      <c r="J95" s="65"/>
      <c r="K95" s="65"/>
      <c r="L95" s="65"/>
      <c r="M95" s="65"/>
      <c r="N95" s="65"/>
      <c r="O95" s="65"/>
      <c r="P95" s="65"/>
      <c r="Q95" s="65"/>
      <c r="T95" s="41"/>
    </row>
    <row r="96" spans="2:20" ht="14.45">
      <c r="B96" s="42"/>
      <c r="D96" s="70"/>
      <c r="E96" s="71"/>
      <c r="F96" s="71"/>
      <c r="G96" s="71"/>
      <c r="H96" s="71"/>
      <c r="I96" s="65"/>
      <c r="J96" s="65"/>
      <c r="K96" s="65"/>
      <c r="L96" s="65"/>
      <c r="M96" s="65"/>
      <c r="N96" s="65"/>
      <c r="O96" s="65"/>
      <c r="P96" s="65"/>
      <c r="Q96" s="65"/>
      <c r="T96" s="41"/>
    </row>
    <row r="97" spans="2:20" ht="14.45">
      <c r="B97" s="42"/>
      <c r="D97" s="70"/>
      <c r="E97" s="71"/>
      <c r="F97" s="71"/>
      <c r="G97" s="71"/>
      <c r="H97" s="71"/>
      <c r="I97" s="65"/>
      <c r="J97" s="65"/>
      <c r="K97" s="65"/>
      <c r="L97" s="65"/>
      <c r="M97" s="65"/>
      <c r="N97" s="65"/>
      <c r="O97" s="65"/>
      <c r="P97" s="65"/>
      <c r="Q97" s="65"/>
      <c r="T97" s="41"/>
    </row>
    <row r="98" spans="2:20" ht="14.45">
      <c r="B98" s="42"/>
      <c r="D98" s="70"/>
      <c r="E98" s="71"/>
      <c r="F98" s="71"/>
      <c r="G98" s="71"/>
      <c r="H98" s="71"/>
      <c r="I98" s="65"/>
      <c r="J98" s="65"/>
      <c r="K98" s="65"/>
      <c r="L98" s="65"/>
      <c r="M98" s="65"/>
      <c r="N98" s="65"/>
      <c r="O98" s="65"/>
      <c r="P98" s="65"/>
      <c r="Q98" s="65"/>
      <c r="T98" s="41"/>
    </row>
    <row r="99" spans="2:20" ht="14.45">
      <c r="B99" s="42"/>
      <c r="D99" s="70"/>
      <c r="E99" s="71"/>
      <c r="F99" s="71"/>
      <c r="G99" s="71"/>
      <c r="H99" s="71"/>
      <c r="I99" s="65"/>
      <c r="J99" s="65"/>
      <c r="K99" s="65"/>
      <c r="L99" s="65"/>
      <c r="M99" s="65"/>
      <c r="N99" s="65"/>
      <c r="O99" s="65"/>
      <c r="P99" s="65"/>
      <c r="Q99" s="65"/>
      <c r="T99" s="41"/>
    </row>
    <row r="100" spans="2:20" ht="14.45">
      <c r="B100" s="42"/>
      <c r="D100" s="70"/>
      <c r="E100" s="71"/>
      <c r="F100" s="71"/>
      <c r="G100" s="71"/>
      <c r="H100" s="71"/>
      <c r="I100" s="65"/>
      <c r="J100" s="65"/>
      <c r="K100" s="65"/>
      <c r="L100" s="65"/>
      <c r="M100" s="65"/>
      <c r="N100" s="65"/>
      <c r="O100" s="65"/>
      <c r="P100" s="65"/>
      <c r="Q100" s="65"/>
      <c r="T100" s="41"/>
    </row>
    <row r="101" spans="2:20" ht="14.45">
      <c r="B101" s="42"/>
      <c r="D101" s="70"/>
      <c r="E101" s="71"/>
      <c r="F101" s="71"/>
      <c r="G101" s="71"/>
      <c r="H101" s="71"/>
      <c r="I101" s="65"/>
      <c r="J101" s="65"/>
      <c r="K101" s="65"/>
      <c r="L101" s="65"/>
      <c r="M101" s="65"/>
      <c r="N101" s="65"/>
      <c r="O101" s="65"/>
      <c r="P101" s="65"/>
      <c r="Q101" s="65"/>
      <c r="T101" s="41"/>
    </row>
    <row r="102" spans="2:20" ht="14.45">
      <c r="B102" s="42"/>
      <c r="D102" s="70"/>
      <c r="E102" s="71"/>
      <c r="F102" s="71"/>
      <c r="G102" s="71"/>
      <c r="H102" s="71"/>
      <c r="I102" s="65"/>
      <c r="J102" s="65"/>
      <c r="K102" s="65"/>
      <c r="L102" s="65"/>
      <c r="M102" s="65"/>
      <c r="N102" s="65"/>
      <c r="O102" s="65"/>
      <c r="P102" s="65"/>
      <c r="Q102" s="65"/>
      <c r="T102" s="41"/>
    </row>
    <row r="103" spans="2:20" ht="14.45">
      <c r="B103" s="42"/>
      <c r="D103" s="70"/>
      <c r="E103" s="71"/>
      <c r="F103" s="71"/>
      <c r="G103" s="71"/>
      <c r="H103" s="71"/>
      <c r="I103" s="65"/>
      <c r="J103" s="65"/>
      <c r="K103" s="65"/>
      <c r="L103" s="65"/>
      <c r="M103" s="65"/>
      <c r="N103" s="65"/>
      <c r="O103" s="65"/>
      <c r="P103" s="65"/>
      <c r="Q103" s="65"/>
      <c r="T103" s="41"/>
    </row>
    <row r="104" spans="2:20" ht="14.45">
      <c r="B104" s="42"/>
      <c r="D104" s="70"/>
      <c r="E104" s="71"/>
      <c r="F104" s="71"/>
      <c r="G104" s="71"/>
      <c r="H104" s="71"/>
      <c r="I104" s="65"/>
      <c r="J104" s="65"/>
      <c r="K104" s="65"/>
      <c r="L104" s="65"/>
      <c r="M104" s="65"/>
      <c r="N104" s="65"/>
      <c r="O104" s="65"/>
      <c r="P104" s="65"/>
      <c r="Q104" s="65"/>
      <c r="T104" s="41"/>
    </row>
    <row r="105" spans="2:20" ht="14.45">
      <c r="B105" s="42"/>
      <c r="D105" s="70"/>
      <c r="E105" s="71"/>
      <c r="F105" s="71"/>
      <c r="G105" s="71"/>
      <c r="H105" s="71"/>
      <c r="I105" s="65"/>
      <c r="J105" s="65"/>
      <c r="K105" s="65"/>
      <c r="L105" s="65"/>
      <c r="M105" s="65"/>
      <c r="N105" s="65"/>
      <c r="O105" s="65"/>
      <c r="P105" s="65"/>
      <c r="Q105" s="65"/>
      <c r="T105" s="41"/>
    </row>
    <row r="106" spans="2:20" ht="15.6">
      <c r="B106" s="42"/>
      <c r="C106" s="62"/>
      <c r="D106" s="70"/>
      <c r="E106" s="71"/>
      <c r="F106" s="71"/>
      <c r="G106" s="71"/>
      <c r="H106" s="71"/>
      <c r="I106" s="65"/>
      <c r="J106" s="65"/>
      <c r="K106" s="65"/>
      <c r="L106" s="65"/>
      <c r="M106" s="65"/>
      <c r="N106" s="65"/>
      <c r="O106" s="65"/>
      <c r="P106" s="65"/>
      <c r="Q106" s="65"/>
      <c r="T106" s="41"/>
    </row>
    <row r="107" spans="2:20" ht="15.6">
      <c r="B107" s="42"/>
      <c r="D107" s="62" t="s">
        <v>523</v>
      </c>
      <c r="E107" s="71"/>
      <c r="F107" s="71"/>
      <c r="G107" s="71"/>
      <c r="H107" s="71"/>
      <c r="I107" s="65"/>
      <c r="J107" s="65"/>
      <c r="K107" s="65"/>
      <c r="L107" s="65"/>
      <c r="M107" s="65"/>
      <c r="N107" s="65"/>
      <c r="O107" s="65"/>
      <c r="P107" s="65"/>
      <c r="Q107" s="65"/>
      <c r="T107" s="41"/>
    </row>
    <row r="108" spans="2:20" ht="18" customHeight="1">
      <c r="B108" s="42"/>
      <c r="C108" s="62"/>
      <c r="G108" s="65"/>
      <c r="H108" s="65"/>
      <c r="I108" s="65"/>
      <c r="J108" s="65"/>
      <c r="K108" s="65"/>
      <c r="L108" s="65"/>
      <c r="M108" s="65"/>
      <c r="N108" s="65"/>
      <c r="O108" s="65"/>
      <c r="P108" s="65"/>
      <c r="Q108" s="65"/>
      <c r="T108" s="41"/>
    </row>
    <row r="109" spans="2:20" ht="33" customHeight="1" thickBot="1">
      <c r="B109" s="42"/>
      <c r="C109" s="62"/>
      <c r="D109" s="100" t="s">
        <v>524</v>
      </c>
      <c r="E109" s="101" t="s">
        <v>515</v>
      </c>
      <c r="F109" s="101" t="s">
        <v>525</v>
      </c>
      <c r="G109" s="65"/>
      <c r="N109" s="65"/>
      <c r="O109" s="65"/>
      <c r="P109" s="65"/>
      <c r="Q109" s="65"/>
      <c r="T109" s="41"/>
    </row>
    <row r="110" spans="2:20" s="90" customFormat="1" ht="25.15" customHeight="1">
      <c r="B110" s="91"/>
      <c r="C110" s="92"/>
      <c r="D110" s="93" t="s">
        <v>526</v>
      </c>
      <c r="E110" s="117">
        <f>COUNTIF('Contribuições por dispositivos'!H:H,"Aceita")</f>
        <v>22</v>
      </c>
      <c r="F110" s="84">
        <f t="shared" ref="F110:F117" si="0">IFERROR(E110/$E$117,"")</f>
        <v>0.20560747663551401</v>
      </c>
      <c r="G110" s="94"/>
      <c r="H110" s="79"/>
      <c r="L110" s="80"/>
      <c r="N110" s="94"/>
      <c r="O110" s="94"/>
      <c r="P110" s="94"/>
      <c r="Q110" s="94"/>
      <c r="T110" s="95"/>
    </row>
    <row r="111" spans="2:20" s="90" customFormat="1" ht="25.15" customHeight="1">
      <c r="B111" s="91"/>
      <c r="C111" s="92"/>
      <c r="D111" s="96" t="s">
        <v>527</v>
      </c>
      <c r="E111" s="116">
        <f>COUNTIF('Contribuições por dispositivos'!H:H,"Não Aceita")</f>
        <v>34</v>
      </c>
      <c r="F111" s="85">
        <f t="shared" si="0"/>
        <v>0.31775700934579437</v>
      </c>
      <c r="G111" s="94"/>
      <c r="H111" s="79"/>
      <c r="L111" s="80"/>
      <c r="N111" s="94"/>
      <c r="O111" s="94"/>
      <c r="P111" s="94"/>
      <c r="Q111" s="94"/>
      <c r="T111" s="95"/>
    </row>
    <row r="112" spans="2:20" s="90" customFormat="1" ht="30" customHeight="1">
      <c r="B112" s="91"/>
      <c r="C112" s="97"/>
      <c r="D112" s="105" t="s">
        <v>528</v>
      </c>
      <c r="E112" s="116">
        <f>COUNTIF('Contribuições por dispositivos'!H:H,"Aceita parcialmente")</f>
        <v>28</v>
      </c>
      <c r="F112" s="85">
        <f t="shared" si="0"/>
        <v>0.26168224299065418</v>
      </c>
      <c r="H112" s="81"/>
      <c r="L112" s="98"/>
      <c r="T112" s="95"/>
    </row>
    <row r="113" spans="2:20" s="90" customFormat="1" ht="25.15" customHeight="1">
      <c r="B113" s="91"/>
      <c r="D113" s="93" t="s">
        <v>529</v>
      </c>
      <c r="E113" s="116">
        <f>COUNTIF('Contribuições por dispositivos'!H:H,"Inválida (Fora do escopo)")</f>
        <v>0</v>
      </c>
      <c r="F113" s="85">
        <f t="shared" si="0"/>
        <v>0</v>
      </c>
      <c r="H113" s="82"/>
      <c r="L113" s="98"/>
      <c r="T113" s="95"/>
    </row>
    <row r="114" spans="2:20" s="90" customFormat="1" ht="25.15" customHeight="1">
      <c r="B114" s="91"/>
      <c r="D114" s="93" t="s">
        <v>530</v>
      </c>
      <c r="E114" s="116">
        <f>COUNTIF('Contribuições por dispositivos'!H:H,"Dúvida do participante")</f>
        <v>4</v>
      </c>
      <c r="F114" s="85">
        <f t="shared" si="0"/>
        <v>3.7383177570093455E-2</v>
      </c>
      <c r="L114" s="98"/>
      <c r="T114" s="95"/>
    </row>
    <row r="115" spans="2:20" s="90" customFormat="1" ht="25.15" customHeight="1">
      <c r="B115" s="91"/>
      <c r="D115" s="93" t="s">
        <v>531</v>
      </c>
      <c r="E115" s="116">
        <f>COUNTIF('Contribuições por dispositivos'!H:H,"Sem clareza textual")</f>
        <v>1</v>
      </c>
      <c r="F115" s="85">
        <f t="shared" ref="F115" si="1">IFERROR(E115/$E$117,"")</f>
        <v>9.3457943925233638E-3</v>
      </c>
      <c r="L115" s="98"/>
      <c r="T115" s="95"/>
    </row>
    <row r="116" spans="2:20" s="90" customFormat="1" ht="25.15" customHeight="1">
      <c r="B116" s="91"/>
      <c r="D116" s="99" t="s">
        <v>532</v>
      </c>
      <c r="E116" s="115">
        <f>COUNTIF('Contribuições por dispositivos'!H:H,"Sem sugestão")</f>
        <v>18</v>
      </c>
      <c r="F116" s="86">
        <f>IFERROR(E116/$E$117,"")</f>
        <v>0.16822429906542055</v>
      </c>
      <c r="H116" s="83"/>
      <c r="L116" s="98"/>
      <c r="T116" s="95"/>
    </row>
    <row r="117" spans="2:20" ht="15.6">
      <c r="B117" s="42"/>
      <c r="C117" s="62"/>
      <c r="D117" s="87" t="s">
        <v>1</v>
      </c>
      <c r="E117" s="88">
        <f>SUBTOTAL(109,E110:E116)</f>
        <v>107</v>
      </c>
      <c r="F117" s="89">
        <f t="shared" si="0"/>
        <v>1</v>
      </c>
      <c r="G117" s="65"/>
      <c r="H117" s="65"/>
      <c r="L117" s="65"/>
      <c r="M117" s="65"/>
      <c r="N117" s="65"/>
      <c r="O117" s="65"/>
      <c r="P117" s="65"/>
      <c r="Q117" s="65"/>
      <c r="R117" s="65"/>
      <c r="S117" s="65"/>
      <c r="T117" s="41"/>
    </row>
    <row r="118" spans="2:20" ht="15.6">
      <c r="B118" s="42"/>
      <c r="C118" s="62"/>
      <c r="D118" s="69"/>
      <c r="E118" s="72"/>
      <c r="F118" s="73"/>
      <c r="G118" s="65"/>
      <c r="H118" s="65"/>
      <c r="L118" s="65"/>
      <c r="M118" s="65"/>
      <c r="N118" s="65"/>
      <c r="O118" s="65"/>
      <c r="P118" s="65"/>
      <c r="Q118" s="65"/>
      <c r="R118" s="65"/>
      <c r="S118" s="65"/>
      <c r="T118" s="41"/>
    </row>
    <row r="119" spans="2:20" ht="15.6">
      <c r="B119" s="42"/>
      <c r="C119" s="62"/>
      <c r="D119" s="69"/>
      <c r="E119" s="72"/>
      <c r="F119" s="73"/>
      <c r="G119" s="65"/>
      <c r="H119" s="65"/>
      <c r="I119" s="65"/>
      <c r="J119" s="65"/>
      <c r="K119" s="65"/>
      <c r="L119" s="65"/>
      <c r="M119" s="65"/>
      <c r="N119" s="65"/>
      <c r="O119" s="65"/>
      <c r="P119" s="65"/>
      <c r="Q119" s="65"/>
      <c r="R119" s="65"/>
      <c r="S119" s="65"/>
      <c r="T119" s="41"/>
    </row>
    <row r="120" spans="2:20">
      <c r="B120" s="42"/>
      <c r="D120" s="112" t="s">
        <v>533</v>
      </c>
      <c r="E120" s="72"/>
      <c r="F120" s="73"/>
      <c r="G120" s="65"/>
      <c r="H120" s="65"/>
      <c r="I120" s="65"/>
      <c r="J120" s="65"/>
      <c r="K120" s="65"/>
      <c r="L120" s="65"/>
      <c r="M120" s="65"/>
      <c r="N120" s="65"/>
      <c r="O120" s="65"/>
      <c r="P120" s="65"/>
      <c r="Q120" s="65"/>
      <c r="R120" s="65"/>
      <c r="S120" s="65"/>
      <c r="T120" s="41"/>
    </row>
    <row r="121" spans="2:20" ht="15.6">
      <c r="B121" s="42"/>
      <c r="C121" s="62"/>
      <c r="D121" s="112" t="s">
        <v>534</v>
      </c>
      <c r="E121" s="72"/>
      <c r="F121" s="73"/>
      <c r="G121" s="65"/>
      <c r="H121" s="65"/>
      <c r="I121" s="65"/>
      <c r="J121" s="65"/>
      <c r="K121" s="65"/>
      <c r="L121" s="65"/>
      <c r="M121" s="65"/>
      <c r="N121" s="65"/>
      <c r="O121" s="65"/>
      <c r="P121" s="65"/>
      <c r="Q121" s="65"/>
      <c r="R121" s="65"/>
      <c r="S121" s="65"/>
      <c r="T121" s="41"/>
    </row>
    <row r="122" spans="2:20" ht="15.6">
      <c r="B122" s="42"/>
      <c r="C122" s="62"/>
      <c r="D122" s="112" t="s">
        <v>535</v>
      </c>
      <c r="E122" s="72"/>
      <c r="F122" s="73"/>
      <c r="G122" s="65"/>
      <c r="H122" s="65"/>
      <c r="I122" s="65"/>
      <c r="J122" s="65"/>
      <c r="K122" s="65"/>
      <c r="L122" s="65"/>
      <c r="M122" s="65"/>
      <c r="N122" s="65"/>
      <c r="O122" s="65"/>
      <c r="P122" s="65"/>
      <c r="Q122" s="65"/>
      <c r="R122" s="65"/>
      <c r="S122" s="65"/>
      <c r="T122" s="41"/>
    </row>
    <row r="123" spans="2:20" ht="15.6">
      <c r="B123" s="42"/>
      <c r="C123" s="62"/>
      <c r="D123" s="112" t="s">
        <v>536</v>
      </c>
      <c r="E123" s="72"/>
      <c r="F123" s="73"/>
      <c r="G123" s="65"/>
      <c r="H123" s="65"/>
      <c r="I123" s="65"/>
      <c r="J123" s="65"/>
      <c r="K123" s="65"/>
      <c r="L123" s="65"/>
      <c r="M123" s="65"/>
      <c r="N123" s="65"/>
      <c r="O123" s="65"/>
      <c r="P123" s="65"/>
      <c r="Q123" s="65"/>
      <c r="R123" s="65"/>
      <c r="S123" s="65"/>
      <c r="T123" s="41"/>
    </row>
    <row r="124" spans="2:20" ht="15.6">
      <c r="B124" s="42"/>
      <c r="C124" s="62"/>
      <c r="D124" s="112" t="s">
        <v>537</v>
      </c>
      <c r="E124" s="72"/>
      <c r="F124" s="73"/>
      <c r="G124" s="65"/>
      <c r="H124" s="65"/>
      <c r="I124" s="65"/>
      <c r="J124" s="65"/>
      <c r="K124" s="65"/>
      <c r="L124" s="65"/>
      <c r="M124" s="65"/>
      <c r="N124" s="65"/>
      <c r="O124" s="65"/>
      <c r="P124" s="65"/>
      <c r="Q124" s="65"/>
      <c r="R124" s="65"/>
      <c r="S124" s="65"/>
      <c r="T124" s="41"/>
    </row>
    <row r="125" spans="2:20" ht="15.6">
      <c r="B125" s="42"/>
      <c r="C125" s="62"/>
      <c r="D125" s="112" t="s">
        <v>538</v>
      </c>
      <c r="E125" s="72"/>
      <c r="F125" s="73"/>
      <c r="G125" s="65"/>
      <c r="H125" s="65"/>
      <c r="I125" s="65"/>
      <c r="J125" s="65"/>
      <c r="K125" s="65"/>
      <c r="L125" s="65"/>
      <c r="M125" s="65"/>
      <c r="N125" s="65"/>
      <c r="O125" s="65"/>
      <c r="P125" s="65"/>
      <c r="Q125" s="65"/>
      <c r="R125" s="65"/>
      <c r="S125" s="65"/>
      <c r="T125" s="41"/>
    </row>
    <row r="126" spans="2:20" ht="15.6">
      <c r="B126" s="42"/>
      <c r="C126" s="62"/>
      <c r="D126" s="112" t="s">
        <v>539</v>
      </c>
      <c r="E126" s="72"/>
      <c r="F126" s="73"/>
      <c r="G126" s="65"/>
      <c r="H126" s="65"/>
      <c r="I126" s="65"/>
      <c r="J126" s="65"/>
      <c r="K126" s="65"/>
      <c r="L126" s="65"/>
      <c r="M126" s="65"/>
      <c r="N126" s="65"/>
      <c r="O126" s="65"/>
      <c r="P126" s="65"/>
      <c r="Q126" s="65"/>
      <c r="R126" s="65"/>
      <c r="S126" s="65"/>
      <c r="T126" s="41"/>
    </row>
    <row r="127" spans="2:20" ht="27.6" customHeight="1">
      <c r="B127" s="42"/>
      <c r="C127" s="62"/>
      <c r="D127" s="201" t="s">
        <v>540</v>
      </c>
      <c r="E127" s="201"/>
      <c r="F127" s="201"/>
      <c r="G127" s="201"/>
      <c r="H127" s="201"/>
      <c r="I127" s="201"/>
      <c r="J127" s="201"/>
      <c r="K127" s="201"/>
      <c r="L127" s="201"/>
      <c r="M127" s="201"/>
      <c r="N127" s="201"/>
      <c r="O127" s="201"/>
      <c r="P127" s="201"/>
      <c r="Q127" s="201"/>
      <c r="R127" s="201"/>
      <c r="S127" s="65"/>
      <c r="T127" s="41"/>
    </row>
    <row r="128" spans="2:20" ht="15.6">
      <c r="B128" s="42"/>
      <c r="C128" s="62"/>
      <c r="D128" s="69"/>
      <c r="E128" s="72"/>
      <c r="F128" s="73"/>
      <c r="G128" s="65"/>
      <c r="H128" s="65"/>
      <c r="I128" s="65"/>
      <c r="J128" s="65"/>
      <c r="K128" s="65"/>
      <c r="L128" s="65"/>
      <c r="M128" s="65"/>
      <c r="N128" s="65"/>
      <c r="O128" s="65"/>
      <c r="P128" s="65"/>
      <c r="Q128" s="65"/>
      <c r="R128" s="65"/>
      <c r="S128" s="65"/>
      <c r="T128" s="41"/>
    </row>
    <row r="129" spans="2:20" ht="15.6">
      <c r="B129" s="42"/>
      <c r="C129" s="62"/>
      <c r="D129" s="69"/>
      <c r="E129" s="72"/>
      <c r="F129" s="73"/>
      <c r="G129" s="65"/>
      <c r="H129" s="65"/>
      <c r="I129" s="65"/>
      <c r="J129" s="65"/>
      <c r="K129" s="65"/>
      <c r="L129" s="65"/>
      <c r="M129" s="65"/>
      <c r="N129" s="65"/>
      <c r="O129" s="65"/>
      <c r="P129" s="65"/>
      <c r="Q129" s="65"/>
      <c r="R129" s="65"/>
      <c r="S129" s="65"/>
      <c r="T129" s="41"/>
    </row>
    <row r="130" spans="2:20">
      <c r="B130" s="42"/>
      <c r="C130" s="65"/>
      <c r="D130" s="65"/>
      <c r="E130" s="65"/>
      <c r="F130" s="65"/>
      <c r="G130" s="65"/>
      <c r="H130" s="65"/>
      <c r="I130" s="65"/>
      <c r="J130" s="65"/>
      <c r="K130" s="65"/>
      <c r="L130" s="65"/>
      <c r="M130" s="65"/>
      <c r="N130" s="65"/>
      <c r="O130" s="65"/>
      <c r="P130" s="65"/>
      <c r="Q130" s="65"/>
      <c r="R130" s="65"/>
      <c r="S130" s="65"/>
      <c r="T130" s="41"/>
    </row>
    <row r="131" spans="2:20" ht="14.45" thickBot="1">
      <c r="B131" s="66"/>
      <c r="C131" s="67"/>
      <c r="D131" s="67"/>
      <c r="E131" s="67"/>
      <c r="F131" s="67"/>
      <c r="G131" s="67"/>
      <c r="H131" s="67"/>
      <c r="I131" s="67"/>
      <c r="J131" s="67"/>
      <c r="K131" s="67"/>
      <c r="L131" s="67"/>
      <c r="M131" s="67"/>
      <c r="N131" s="67"/>
      <c r="O131" s="67"/>
      <c r="P131" s="67"/>
      <c r="Q131" s="67"/>
      <c r="R131" s="67"/>
      <c r="S131" s="67"/>
      <c r="T131" s="68"/>
    </row>
    <row r="132" spans="2:20" ht="14.45" thickTop="1"/>
  </sheetData>
  <mergeCells count="1">
    <mergeCell ref="D127:R127"/>
  </mergeCells>
  <pageMargins left="0.511811024" right="0.511811024" top="0.78740157499999996" bottom="0.78740157499999996" header="0.31496062000000002" footer="0.31496062000000002"/>
  <pageSetup paperSize="9" orientation="portrait" r:id="rId4"/>
  <drawing r:id="rId5"/>
  <tableParts count="1">
    <tablePart r:id="rId6"/>
  </tableParts>
  <extLst>
    <ext xmlns:x14="http://schemas.microsoft.com/office/spreadsheetml/2009/9/main" uri="{A8765BA9-456A-4dab-B4F3-ACF838C121DE}">
      <x14:slicerList>
        <x14:slicer r:id="rId7"/>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8EAE-EF04-4E74-9B31-8C6330660D88}">
  <sheetPr codeName="Planilha6"/>
  <dimension ref="A1:N220"/>
  <sheetViews>
    <sheetView workbookViewId="0">
      <selection activeCell="C28" sqref="C28"/>
    </sheetView>
  </sheetViews>
  <sheetFormatPr defaultColWidth="8.85546875" defaultRowHeight="14.45"/>
  <cols>
    <col min="1" max="1" width="24.28515625" style="108" customWidth="1"/>
    <col min="2" max="4" width="23.28515625" style="106" customWidth="1"/>
    <col min="5" max="5" width="15.7109375" style="106" customWidth="1"/>
    <col min="6" max="6" width="16.140625" style="106" customWidth="1"/>
    <col min="7" max="7" width="8.85546875" style="106"/>
    <col min="8" max="8" width="22.28515625" style="106" customWidth="1"/>
    <col min="9" max="9" width="17" style="106" customWidth="1"/>
    <col min="10" max="12" width="8.85546875" style="106"/>
    <col min="13" max="13" width="20.28515625" style="106" customWidth="1"/>
    <col min="14" max="16384" width="8.85546875" style="106"/>
  </cols>
  <sheetData>
    <row r="1" spans="1:9" ht="87" customHeight="1">
      <c r="A1" s="109" t="s">
        <v>541</v>
      </c>
      <c r="B1" s="109" t="s">
        <v>542</v>
      </c>
      <c r="C1" s="109" t="s">
        <v>317</v>
      </c>
      <c r="D1" s="109" t="s">
        <v>543</v>
      </c>
      <c r="E1" s="109" t="s">
        <v>544</v>
      </c>
      <c r="F1" s="109" t="s">
        <v>314</v>
      </c>
      <c r="H1" s="109" t="s">
        <v>545</v>
      </c>
      <c r="I1" s="109" t="s">
        <v>515</v>
      </c>
    </row>
    <row r="2" spans="1:9" hidden="1">
      <c r="A2" s="110" t="s">
        <v>35</v>
      </c>
      <c r="B2" s="106" t="s">
        <v>352</v>
      </c>
      <c r="C2" s="111" t="s">
        <v>353</v>
      </c>
      <c r="D2" s="111" t="s">
        <v>355</v>
      </c>
      <c r="E2" s="111" t="s">
        <v>350</v>
      </c>
      <c r="F2" s="110"/>
      <c r="H2" s="145" t="s">
        <v>20</v>
      </c>
      <c r="I2" s="111">
        <f>COUNTIF(Lista_de_contribuições[Dispositivos],Tabela1[[#This Row],[Dispositivos da Norma]])</f>
        <v>3</v>
      </c>
    </row>
    <row r="3" spans="1:9" ht="14.45" customHeight="1">
      <c r="A3" s="110" t="s">
        <v>359</v>
      </c>
      <c r="B3" s="111" t="s">
        <v>546</v>
      </c>
      <c r="C3" s="111" t="s">
        <v>353</v>
      </c>
      <c r="D3" s="111" t="s">
        <v>355</v>
      </c>
      <c r="E3" s="111" t="s">
        <v>350</v>
      </c>
      <c r="F3" s="110"/>
      <c r="H3" s="145" t="s">
        <v>30</v>
      </c>
      <c r="I3" s="111">
        <f>COUNTIF(Lista_de_contribuições[Dispositivos],Tabela1[[#This Row],[Dispositivos da Norma]])</f>
        <v>4</v>
      </c>
    </row>
    <row r="4" spans="1:9" ht="14.45" hidden="1" customHeight="1">
      <c r="A4" s="110" t="s">
        <v>35</v>
      </c>
      <c r="B4" s="111" t="s">
        <v>370</v>
      </c>
      <c r="C4" s="111" t="s">
        <v>353</v>
      </c>
      <c r="D4" s="111" t="s">
        <v>355</v>
      </c>
      <c r="E4" s="111" t="s">
        <v>350</v>
      </c>
      <c r="F4" s="110"/>
      <c r="H4" s="145" t="s">
        <v>36</v>
      </c>
      <c r="I4" s="111">
        <f>COUNTIF(Lista_de_contribuições[Dispositivos],Tabela1[[#This Row],[Dispositivos da Norma]])</f>
        <v>16</v>
      </c>
    </row>
    <row r="5" spans="1:9" ht="14.45" hidden="1" customHeight="1">
      <c r="A5" s="110" t="s">
        <v>35</v>
      </c>
      <c r="B5" s="111" t="s">
        <v>370</v>
      </c>
      <c r="C5" s="111" t="s">
        <v>353</v>
      </c>
      <c r="D5" s="111" t="s">
        <v>355</v>
      </c>
      <c r="E5" s="111" t="s">
        <v>350</v>
      </c>
      <c r="F5" s="110"/>
      <c r="H5" s="145" t="s">
        <v>98</v>
      </c>
      <c r="I5" s="111">
        <f>COUNTIF(Lista_de_contribuições[Dispositivos],Tabela1[[#This Row],[Dispositivos da Norma]])</f>
        <v>14</v>
      </c>
    </row>
    <row r="6" spans="1:9" ht="14.45" hidden="1" customHeight="1">
      <c r="A6" s="110" t="s">
        <v>35</v>
      </c>
      <c r="B6" s="111" t="s">
        <v>370</v>
      </c>
      <c r="C6" s="111" t="s">
        <v>377</v>
      </c>
      <c r="D6" s="111" t="s">
        <v>379</v>
      </c>
      <c r="E6" s="111" t="s">
        <v>350</v>
      </c>
      <c r="F6" s="110"/>
      <c r="H6" s="145" t="s">
        <v>136</v>
      </c>
      <c r="I6" s="111">
        <f>COUNTIF(Lista_de_contribuições[Dispositivos],Tabela1[[#This Row],[Dispositivos da Norma]])</f>
        <v>17</v>
      </c>
    </row>
    <row r="7" spans="1:9" ht="14.45" hidden="1" customHeight="1">
      <c r="A7" s="110" t="s">
        <v>35</v>
      </c>
      <c r="B7" s="111" t="s">
        <v>384</v>
      </c>
      <c r="C7" s="111" t="s">
        <v>353</v>
      </c>
      <c r="D7" s="111" t="s">
        <v>355</v>
      </c>
      <c r="E7" s="111" t="s">
        <v>350</v>
      </c>
      <c r="F7" s="110"/>
      <c r="H7" s="145" t="s">
        <v>185</v>
      </c>
      <c r="I7" s="111">
        <f>COUNTIF(Lista_de_contribuições[Dispositivos],Tabela1[[#This Row],[Dispositivos da Norma]])</f>
        <v>9</v>
      </c>
    </row>
    <row r="8" spans="1:9" ht="14.45" customHeight="1">
      <c r="A8" s="110" t="s">
        <v>359</v>
      </c>
      <c r="B8" s="111" t="s">
        <v>388</v>
      </c>
      <c r="C8" s="111" t="s">
        <v>519</v>
      </c>
      <c r="D8" s="111" t="s">
        <v>355</v>
      </c>
      <c r="E8" s="111" t="s">
        <v>350</v>
      </c>
      <c r="F8" s="110" t="s">
        <v>43</v>
      </c>
      <c r="H8" s="145" t="s">
        <v>208</v>
      </c>
      <c r="I8" s="111">
        <f>COUNTIF(Lista_de_contribuições[Dispositivos],Tabela1[[#This Row],[Dispositivos da Norma]])</f>
        <v>5</v>
      </c>
    </row>
    <row r="9" spans="1:9" ht="14.45" customHeight="1">
      <c r="A9" s="110" t="s">
        <v>359</v>
      </c>
      <c r="B9" s="111" t="s">
        <v>388</v>
      </c>
      <c r="C9" s="111" t="s">
        <v>353</v>
      </c>
      <c r="D9" s="111" t="s">
        <v>355</v>
      </c>
      <c r="E9" s="111" t="s">
        <v>350</v>
      </c>
      <c r="F9" s="110" t="s">
        <v>43</v>
      </c>
      <c r="H9" s="145" t="s">
        <v>217</v>
      </c>
      <c r="I9" s="111">
        <f>COUNTIF(Lista_de_contribuições[Dispositivos],Tabela1[[#This Row],[Dispositivos da Norma]])</f>
        <v>8</v>
      </c>
    </row>
    <row r="10" spans="1:9" ht="14.45" customHeight="1">
      <c r="A10" s="110" t="s">
        <v>359</v>
      </c>
      <c r="B10" s="111" t="s">
        <v>388</v>
      </c>
      <c r="C10" s="111" t="s">
        <v>519</v>
      </c>
      <c r="D10" s="111" t="s">
        <v>355</v>
      </c>
      <c r="E10" s="111" t="s">
        <v>350</v>
      </c>
      <c r="F10" s="110" t="s">
        <v>19</v>
      </c>
      <c r="H10" s="145" t="s">
        <v>235</v>
      </c>
      <c r="I10" s="111">
        <f>COUNTIF(Lista_de_contribuições[Dispositivos],Tabela1[[#This Row],[Dispositivos da Norma]])</f>
        <v>14</v>
      </c>
    </row>
    <row r="11" spans="1:9" ht="14.45" customHeight="1">
      <c r="A11" s="110" t="s">
        <v>359</v>
      </c>
      <c r="B11" s="111" t="s">
        <v>388</v>
      </c>
      <c r="C11" s="111" t="s">
        <v>519</v>
      </c>
      <c r="D11" s="111" t="s">
        <v>355</v>
      </c>
      <c r="E11" s="111" t="s">
        <v>350</v>
      </c>
      <c r="F11" s="110" t="s">
        <v>43</v>
      </c>
      <c r="H11" s="145" t="s">
        <v>272</v>
      </c>
      <c r="I11" s="111">
        <f>COUNTIF(Lista_de_contribuições[Dispositivos],Tabela1[[#This Row],[Dispositivos da Norma]])</f>
        <v>7</v>
      </c>
    </row>
    <row r="12" spans="1:9" ht="14.45" customHeight="1">
      <c r="A12" s="110" t="s">
        <v>359</v>
      </c>
      <c r="B12" s="111" t="s">
        <v>388</v>
      </c>
      <c r="C12" s="111" t="s">
        <v>519</v>
      </c>
      <c r="D12" s="111" t="s">
        <v>355</v>
      </c>
      <c r="E12" s="111" t="s">
        <v>350</v>
      </c>
      <c r="F12" s="110" t="s">
        <v>19</v>
      </c>
      <c r="H12" s="145" t="s">
        <v>289</v>
      </c>
      <c r="I12" s="111">
        <f>COUNTIF(Lista_de_contribuições[Dispositivos],Tabela1[[#This Row],[Dispositivos da Norma]])</f>
        <v>5</v>
      </c>
    </row>
    <row r="13" spans="1:9" ht="14.45" customHeight="1">
      <c r="A13" s="110" t="s">
        <v>359</v>
      </c>
      <c r="B13" s="111" t="s">
        <v>546</v>
      </c>
      <c r="C13" s="111" t="s">
        <v>377</v>
      </c>
      <c r="D13" s="111" t="s">
        <v>355</v>
      </c>
      <c r="E13" s="111" t="s">
        <v>406</v>
      </c>
      <c r="F13" s="110"/>
      <c r="H13" s="145" t="s">
        <v>300</v>
      </c>
      <c r="I13" s="111">
        <f>COUNTIF(Lista_de_contribuições[Dispositivos],Tabela1[[#This Row],[Dispositivos da Norma]])</f>
        <v>3</v>
      </c>
    </row>
    <row r="14" spans="1:9" ht="14.45" customHeight="1">
      <c r="A14" s="110" t="s">
        <v>359</v>
      </c>
      <c r="B14" s="111" t="s">
        <v>388</v>
      </c>
      <c r="C14" s="111" t="s">
        <v>353</v>
      </c>
      <c r="D14" s="111" t="s">
        <v>355</v>
      </c>
      <c r="E14" s="111" t="s">
        <v>350</v>
      </c>
      <c r="F14" s="110" t="s">
        <v>19</v>
      </c>
      <c r="H14" s="145" t="s">
        <v>303</v>
      </c>
      <c r="I14" s="111">
        <f>COUNTIF(Lista_de_contribuições[Dispositivos],Tabela1[[#This Row],[Dispositivos da Norma]])</f>
        <v>2</v>
      </c>
    </row>
    <row r="15" spans="1:9" ht="14.45" customHeight="1">
      <c r="A15" s="110" t="s">
        <v>359</v>
      </c>
      <c r="B15" s="111" t="s">
        <v>388</v>
      </c>
      <c r="C15" s="111" t="s">
        <v>519</v>
      </c>
      <c r="D15" s="111" t="s">
        <v>355</v>
      </c>
      <c r="E15" s="111" t="s">
        <v>350</v>
      </c>
      <c r="F15" s="110" t="s">
        <v>19</v>
      </c>
      <c r="H15" s="111"/>
      <c r="I15" s="111"/>
    </row>
    <row r="16" spans="1:9" ht="14.45" customHeight="1">
      <c r="A16" s="110" t="s">
        <v>359</v>
      </c>
      <c r="B16" s="111" t="s">
        <v>546</v>
      </c>
      <c r="C16" s="111" t="s">
        <v>353</v>
      </c>
      <c r="D16" s="111" t="s">
        <v>355</v>
      </c>
      <c r="E16" s="111" t="s">
        <v>350</v>
      </c>
      <c r="F16" s="110"/>
      <c r="H16" s="111"/>
      <c r="I16" s="111"/>
    </row>
    <row r="17" spans="1:14" ht="14.45" customHeight="1">
      <c r="A17" s="110" t="s">
        <v>359</v>
      </c>
      <c r="B17" s="111" t="s">
        <v>388</v>
      </c>
      <c r="C17" s="111" t="s">
        <v>353</v>
      </c>
      <c r="D17" s="111" t="s">
        <v>355</v>
      </c>
      <c r="E17" s="111" t="s">
        <v>350</v>
      </c>
      <c r="F17" s="110" t="s">
        <v>43</v>
      </c>
      <c r="H17" s="111"/>
      <c r="I17" s="111"/>
    </row>
    <row r="18" spans="1:14" ht="14.45" customHeight="1">
      <c r="A18" s="110" t="s">
        <v>359</v>
      </c>
      <c r="B18" s="111" t="s">
        <v>388</v>
      </c>
      <c r="C18" s="111" t="s">
        <v>353</v>
      </c>
      <c r="D18" s="111" t="s">
        <v>355</v>
      </c>
      <c r="E18" s="111" t="s">
        <v>350</v>
      </c>
      <c r="F18" s="110" t="s">
        <v>19</v>
      </c>
      <c r="H18" s="111"/>
      <c r="I18" s="111"/>
    </row>
    <row r="19" spans="1:14" ht="14.45" customHeight="1">
      <c r="A19" s="110" t="s">
        <v>359</v>
      </c>
      <c r="B19" s="111" t="s">
        <v>441</v>
      </c>
      <c r="C19" s="111" t="s">
        <v>519</v>
      </c>
      <c r="D19" s="111" t="s">
        <v>379</v>
      </c>
      <c r="E19" s="111" t="s">
        <v>350</v>
      </c>
      <c r="F19" s="110"/>
      <c r="H19" s="111"/>
      <c r="I19" s="111"/>
    </row>
    <row r="20" spans="1:14" ht="14.45" customHeight="1">
      <c r="A20" s="110" t="s">
        <v>359</v>
      </c>
      <c r="B20" s="111" t="s">
        <v>388</v>
      </c>
      <c r="C20" s="111" t="s">
        <v>519</v>
      </c>
      <c r="D20" s="111" t="s">
        <v>355</v>
      </c>
      <c r="E20" s="111" t="s">
        <v>350</v>
      </c>
      <c r="F20" s="110" t="s">
        <v>43</v>
      </c>
      <c r="M20" s="111"/>
      <c r="N20" s="111"/>
    </row>
    <row r="21" spans="1:14" ht="14.45" customHeight="1">
      <c r="A21" s="110" t="s">
        <v>359</v>
      </c>
      <c r="B21" s="111" t="s">
        <v>388</v>
      </c>
      <c r="C21" s="111" t="s">
        <v>353</v>
      </c>
      <c r="D21" s="111" t="s">
        <v>379</v>
      </c>
      <c r="E21" s="111" t="s">
        <v>350</v>
      </c>
      <c r="F21" s="110" t="s">
        <v>19</v>
      </c>
      <c r="M21" s="111"/>
      <c r="N21" s="111"/>
    </row>
    <row r="22" spans="1:14" ht="14.45" customHeight="1">
      <c r="A22" s="110" t="s">
        <v>359</v>
      </c>
      <c r="B22" s="111" t="s">
        <v>388</v>
      </c>
      <c r="C22" s="111" t="s">
        <v>519</v>
      </c>
      <c r="D22" s="111" t="s">
        <v>355</v>
      </c>
      <c r="E22" s="111" t="s">
        <v>350</v>
      </c>
      <c r="F22" s="110" t="s">
        <v>19</v>
      </c>
      <c r="M22" s="111"/>
      <c r="N22" s="111"/>
    </row>
    <row r="23" spans="1:14" ht="14.45" customHeight="1">
      <c r="A23" s="110" t="s">
        <v>359</v>
      </c>
      <c r="B23" s="111" t="s">
        <v>388</v>
      </c>
      <c r="C23" s="111" t="s">
        <v>353</v>
      </c>
      <c r="D23" s="111" t="s">
        <v>355</v>
      </c>
      <c r="E23" s="111" t="s">
        <v>350</v>
      </c>
      <c r="F23" s="110" t="s">
        <v>19</v>
      </c>
      <c r="M23" s="111"/>
      <c r="N23" s="111"/>
    </row>
    <row r="24" spans="1:14" ht="14.45" customHeight="1">
      <c r="A24" s="110" t="s">
        <v>359</v>
      </c>
      <c r="B24" s="111" t="s">
        <v>388</v>
      </c>
      <c r="C24" s="111" t="s">
        <v>519</v>
      </c>
      <c r="D24" s="111" t="s">
        <v>379</v>
      </c>
      <c r="E24" s="111" t="s">
        <v>350</v>
      </c>
      <c r="F24" s="110" t="s">
        <v>19</v>
      </c>
      <c r="M24" s="111"/>
      <c r="N24" s="111"/>
    </row>
    <row r="25" spans="1:14" ht="14.45" customHeight="1">
      <c r="A25" s="110" t="s">
        <v>359</v>
      </c>
      <c r="B25" s="111" t="s">
        <v>388</v>
      </c>
      <c r="C25" s="111" t="s">
        <v>519</v>
      </c>
      <c r="D25" s="111" t="s">
        <v>355</v>
      </c>
      <c r="E25" s="111" t="s">
        <v>406</v>
      </c>
      <c r="F25" s="110" t="s">
        <v>19</v>
      </c>
      <c r="M25" s="111"/>
      <c r="N25" s="111"/>
    </row>
    <row r="26" spans="1:14" ht="14.45" customHeight="1">
      <c r="A26" s="110" t="s">
        <v>359</v>
      </c>
      <c r="B26" s="111" t="s">
        <v>388</v>
      </c>
      <c r="C26" s="111" t="s">
        <v>519</v>
      </c>
      <c r="D26" s="111" t="s">
        <v>355</v>
      </c>
      <c r="E26" s="111" t="s">
        <v>350</v>
      </c>
      <c r="F26" s="110" t="s">
        <v>43</v>
      </c>
      <c r="M26" s="111"/>
      <c r="N26" s="111"/>
    </row>
    <row r="27" spans="1:14" ht="14.45" customHeight="1">
      <c r="A27" s="110" t="s">
        <v>359</v>
      </c>
      <c r="B27" s="111" t="s">
        <v>388</v>
      </c>
      <c r="C27" s="111" t="s">
        <v>519</v>
      </c>
      <c r="D27" s="111" t="s">
        <v>355</v>
      </c>
      <c r="E27" s="111" t="s">
        <v>350</v>
      </c>
      <c r="F27" s="110" t="s">
        <v>43</v>
      </c>
      <c r="M27" s="111"/>
      <c r="N27" s="111"/>
    </row>
    <row r="28" spans="1:14" ht="14.45" customHeight="1">
      <c r="A28" s="110" t="s">
        <v>359</v>
      </c>
      <c r="B28" s="111" t="s">
        <v>477</v>
      </c>
      <c r="C28" s="111" t="s">
        <v>377</v>
      </c>
      <c r="D28" s="111" t="s">
        <v>481</v>
      </c>
      <c r="E28" s="111" t="s">
        <v>350</v>
      </c>
      <c r="F28" s="111"/>
      <c r="M28" s="111"/>
      <c r="N28" s="111"/>
    </row>
    <row r="29" spans="1:14" ht="14.45" customHeight="1">
      <c r="A29" s="110"/>
      <c r="B29" s="111"/>
      <c r="C29" s="111"/>
      <c r="D29" s="111"/>
      <c r="E29" s="111"/>
      <c r="F29" s="111"/>
      <c r="M29" s="111"/>
      <c r="N29" s="111"/>
    </row>
    <row r="30" spans="1:14">
      <c r="A30" s="110"/>
      <c r="B30" s="111"/>
      <c r="C30" s="111"/>
      <c r="D30" s="111"/>
      <c r="E30" s="111"/>
      <c r="F30" s="111"/>
      <c r="M30" s="111"/>
      <c r="N30" s="111"/>
    </row>
    <row r="31" spans="1:14">
      <c r="A31" s="110"/>
      <c r="B31" s="111"/>
      <c r="C31" s="111"/>
      <c r="D31" s="111"/>
      <c r="E31" s="111"/>
      <c r="F31" s="111"/>
      <c r="M31" s="111"/>
      <c r="N31" s="111"/>
    </row>
    <row r="32" spans="1:14">
      <c r="A32" s="110"/>
      <c r="B32" s="111"/>
      <c r="C32" s="111"/>
      <c r="D32" s="111"/>
      <c r="E32" s="111"/>
      <c r="F32" s="111"/>
      <c r="M32" s="111"/>
      <c r="N32" s="111"/>
    </row>
    <row r="33" spans="1:14">
      <c r="A33" s="110"/>
      <c r="C33" s="111"/>
      <c r="D33" s="111"/>
      <c r="E33" s="111"/>
      <c r="F33" s="111"/>
      <c r="M33" s="111"/>
      <c r="N33" s="111"/>
    </row>
    <row r="34" spans="1:14">
      <c r="A34" s="110"/>
      <c r="C34" s="111"/>
      <c r="D34" s="111"/>
      <c r="E34" s="111"/>
      <c r="F34" s="111"/>
      <c r="M34" s="111"/>
      <c r="N34" s="111"/>
    </row>
    <row r="35" spans="1:14">
      <c r="A35" s="110"/>
      <c r="B35" s="111"/>
      <c r="C35" s="111"/>
      <c r="D35" s="111"/>
      <c r="E35" s="111"/>
      <c r="F35" s="111"/>
      <c r="M35" s="111"/>
      <c r="N35" s="111"/>
    </row>
    <row r="36" spans="1:14">
      <c r="A36" s="110"/>
      <c r="B36" s="111"/>
      <c r="C36" s="111"/>
      <c r="D36" s="111"/>
      <c r="E36" s="111"/>
      <c r="F36" s="111"/>
      <c r="M36" s="111"/>
      <c r="N36" s="111"/>
    </row>
    <row r="37" spans="1:14">
      <c r="A37" s="110"/>
      <c r="B37" s="111"/>
      <c r="C37" s="111"/>
      <c r="D37" s="111"/>
      <c r="E37" s="111"/>
      <c r="F37" s="111"/>
    </row>
    <row r="38" spans="1:14">
      <c r="A38" s="110"/>
      <c r="B38" s="111"/>
      <c r="C38" s="111"/>
      <c r="D38" s="111"/>
      <c r="E38" s="111"/>
      <c r="F38" s="111"/>
    </row>
    <row r="39" spans="1:14">
      <c r="A39" s="110"/>
      <c r="C39" s="111"/>
      <c r="D39" s="111"/>
      <c r="E39" s="111"/>
      <c r="F39" s="111"/>
    </row>
    <row r="40" spans="1:14">
      <c r="A40" s="110"/>
      <c r="C40" s="111"/>
      <c r="D40" s="111"/>
      <c r="E40" s="111"/>
      <c r="F40" s="111"/>
    </row>
    <row r="41" spans="1:14">
      <c r="A41" s="110"/>
      <c r="B41" s="111"/>
      <c r="C41" s="111"/>
      <c r="D41" s="111"/>
      <c r="E41" s="111"/>
      <c r="F41" s="111"/>
    </row>
    <row r="42" spans="1:14">
      <c r="A42" s="110"/>
      <c r="B42" s="111"/>
      <c r="C42" s="111"/>
      <c r="D42" s="111"/>
      <c r="E42" s="111"/>
      <c r="F42" s="111"/>
    </row>
    <row r="43" spans="1:14">
      <c r="A43" s="110"/>
      <c r="B43" s="111"/>
      <c r="C43" s="111"/>
      <c r="D43" s="111"/>
      <c r="E43" s="111"/>
      <c r="F43" s="111"/>
    </row>
    <row r="44" spans="1:14">
      <c r="A44" s="110"/>
      <c r="B44" s="111"/>
      <c r="C44" s="111"/>
      <c r="D44" s="111"/>
      <c r="E44" s="111"/>
      <c r="F44" s="111"/>
    </row>
    <row r="45" spans="1:14">
      <c r="A45" s="110"/>
      <c r="C45" s="111"/>
      <c r="D45" s="111"/>
      <c r="E45" s="111"/>
      <c r="F45" s="111"/>
    </row>
    <row r="46" spans="1:14">
      <c r="A46" s="110"/>
      <c r="C46" s="111"/>
      <c r="D46" s="111"/>
      <c r="E46" s="111"/>
      <c r="F46" s="111"/>
    </row>
    <row r="47" spans="1:14">
      <c r="A47" s="124"/>
      <c r="B47" s="111"/>
      <c r="C47" s="111"/>
      <c r="D47" s="111"/>
      <c r="E47" s="111"/>
      <c r="F47" s="111"/>
    </row>
    <row r="48" spans="1:14">
      <c r="A48" s="124"/>
      <c r="B48" s="111"/>
      <c r="C48" s="111"/>
      <c r="D48" s="111"/>
      <c r="E48" s="111"/>
      <c r="F48" s="111"/>
    </row>
    <row r="49" spans="1:6">
      <c r="A49" s="124"/>
      <c r="B49" s="111"/>
      <c r="C49" s="111"/>
      <c r="D49" s="111"/>
      <c r="E49" s="111"/>
      <c r="F49" s="111"/>
    </row>
    <row r="50" spans="1:6">
      <c r="A50" s="124"/>
      <c r="B50" s="111"/>
      <c r="C50" s="111"/>
      <c r="D50" s="111"/>
      <c r="E50" s="111"/>
      <c r="F50" s="111"/>
    </row>
    <row r="51" spans="1:6">
      <c r="A51" s="124"/>
      <c r="B51" s="111"/>
      <c r="C51" s="111"/>
      <c r="D51" s="111"/>
      <c r="E51" s="111"/>
      <c r="F51" s="111"/>
    </row>
    <row r="52" spans="1:6">
      <c r="A52" s="124"/>
      <c r="B52" s="111"/>
      <c r="C52" s="111"/>
      <c r="D52" s="111"/>
      <c r="E52" s="111"/>
      <c r="F52" s="111"/>
    </row>
    <row r="53" spans="1:6">
      <c r="A53" s="124"/>
      <c r="B53" s="111"/>
      <c r="C53" s="111"/>
      <c r="D53" s="111"/>
      <c r="E53" s="111"/>
      <c r="F53" s="111"/>
    </row>
    <row r="54" spans="1:6">
      <c r="A54" s="124"/>
      <c r="B54" s="111"/>
      <c r="C54" s="111"/>
      <c r="D54" s="111"/>
      <c r="E54" s="111"/>
      <c r="F54" s="111"/>
    </row>
    <row r="55" spans="1:6">
      <c r="A55" s="124"/>
      <c r="B55" s="111"/>
      <c r="C55" s="111"/>
      <c r="D55" s="111"/>
      <c r="E55" s="111"/>
      <c r="F55" s="111"/>
    </row>
    <row r="56" spans="1:6">
      <c r="A56" s="124"/>
      <c r="B56" s="111"/>
      <c r="C56" s="111"/>
      <c r="D56" s="111"/>
      <c r="E56" s="111"/>
      <c r="F56" s="111"/>
    </row>
    <row r="57" spans="1:6">
      <c r="A57" s="124"/>
      <c r="B57" s="111"/>
      <c r="C57" s="111"/>
      <c r="D57" s="111"/>
      <c r="E57" s="111"/>
      <c r="F57" s="111"/>
    </row>
    <row r="58" spans="1:6">
      <c r="A58" s="124"/>
      <c r="B58" s="111"/>
      <c r="C58" s="111"/>
      <c r="D58" s="111"/>
      <c r="E58" s="111"/>
      <c r="F58" s="111"/>
    </row>
    <row r="59" spans="1:6">
      <c r="A59" s="124"/>
      <c r="B59" s="111"/>
      <c r="C59" s="111"/>
      <c r="D59" s="111"/>
      <c r="E59" s="111"/>
      <c r="F59" s="111"/>
    </row>
    <row r="60" spans="1:6">
      <c r="A60" s="124"/>
      <c r="B60" s="111"/>
      <c r="C60" s="111"/>
      <c r="D60" s="111"/>
      <c r="E60" s="111"/>
      <c r="F60" s="111"/>
    </row>
    <row r="61" spans="1:6">
      <c r="A61" s="124"/>
      <c r="B61" s="111"/>
      <c r="C61" s="111"/>
      <c r="D61" s="111"/>
      <c r="E61" s="111"/>
      <c r="F61" s="111"/>
    </row>
    <row r="62" spans="1:6">
      <c r="A62" s="124"/>
      <c r="B62" s="111"/>
      <c r="C62" s="111"/>
      <c r="D62" s="111"/>
      <c r="E62" s="111"/>
      <c r="F62" s="111"/>
    </row>
    <row r="63" spans="1:6">
      <c r="A63" s="124"/>
      <c r="B63" s="111"/>
      <c r="C63" s="111"/>
      <c r="D63" s="111"/>
      <c r="E63" s="111"/>
      <c r="F63" s="111"/>
    </row>
    <row r="64" spans="1:6">
      <c r="A64" s="124"/>
      <c r="B64" s="111"/>
      <c r="C64" s="111"/>
      <c r="D64" s="111"/>
      <c r="E64" s="111"/>
      <c r="F64" s="111"/>
    </row>
    <row r="65" spans="1:6">
      <c r="A65" s="124"/>
      <c r="B65" s="111"/>
      <c r="C65" s="111"/>
      <c r="D65" s="111"/>
      <c r="E65" s="111"/>
      <c r="F65" s="111"/>
    </row>
    <row r="66" spans="1:6">
      <c r="A66" s="124"/>
      <c r="B66" s="111"/>
      <c r="C66" s="111"/>
      <c r="D66" s="111"/>
      <c r="E66" s="111"/>
      <c r="F66" s="111"/>
    </row>
    <row r="67" spans="1:6">
      <c r="A67" s="124"/>
      <c r="B67" s="111"/>
      <c r="C67" s="111"/>
      <c r="D67" s="111"/>
      <c r="E67" s="111"/>
      <c r="F67" s="111"/>
    </row>
    <row r="68" spans="1:6">
      <c r="A68" s="124"/>
      <c r="B68" s="111"/>
      <c r="C68" s="111"/>
      <c r="D68" s="111"/>
      <c r="E68" s="111"/>
      <c r="F68" s="111"/>
    </row>
    <row r="69" spans="1:6">
      <c r="A69" s="124"/>
      <c r="B69" s="111"/>
      <c r="C69" s="111"/>
      <c r="D69" s="111"/>
      <c r="E69" s="111"/>
      <c r="F69" s="111"/>
    </row>
    <row r="70" spans="1:6">
      <c r="A70" s="124"/>
      <c r="B70" s="111"/>
      <c r="C70" s="111"/>
      <c r="D70" s="111"/>
      <c r="E70" s="111"/>
      <c r="F70" s="111"/>
    </row>
    <row r="71" spans="1:6">
      <c r="A71" s="124"/>
      <c r="B71" s="111"/>
      <c r="C71" s="111"/>
      <c r="D71" s="111"/>
      <c r="E71" s="111"/>
      <c r="F71" s="111"/>
    </row>
    <row r="72" spans="1:6">
      <c r="A72" s="124"/>
      <c r="B72" s="111"/>
      <c r="C72" s="111"/>
      <c r="D72" s="111"/>
      <c r="E72" s="111"/>
      <c r="F72" s="111"/>
    </row>
    <row r="73" spans="1:6">
      <c r="A73" s="124"/>
      <c r="B73" s="111"/>
      <c r="C73" s="111"/>
      <c r="D73" s="111"/>
      <c r="E73" s="111"/>
      <c r="F73" s="111"/>
    </row>
    <row r="74" spans="1:6">
      <c r="A74" s="124"/>
      <c r="B74" s="111"/>
      <c r="C74" s="111"/>
      <c r="D74" s="111"/>
      <c r="E74" s="111"/>
      <c r="F74" s="111"/>
    </row>
    <row r="75" spans="1:6">
      <c r="A75" s="124"/>
      <c r="B75" s="111"/>
      <c r="C75" s="111"/>
      <c r="D75" s="111"/>
      <c r="E75" s="111"/>
      <c r="F75" s="111"/>
    </row>
    <row r="76" spans="1:6">
      <c r="A76" s="124"/>
      <c r="B76" s="111"/>
      <c r="C76" s="111"/>
      <c r="D76" s="111"/>
      <c r="E76" s="111"/>
      <c r="F76" s="111"/>
    </row>
    <row r="77" spans="1:6">
      <c r="A77" s="124"/>
      <c r="B77" s="111"/>
      <c r="C77" s="111"/>
      <c r="D77" s="111"/>
      <c r="E77" s="111"/>
      <c r="F77" s="111"/>
    </row>
    <row r="78" spans="1:6">
      <c r="A78" s="124"/>
      <c r="B78" s="111"/>
      <c r="C78" s="111"/>
      <c r="D78" s="111"/>
      <c r="E78" s="111"/>
      <c r="F78" s="111"/>
    </row>
    <row r="79" spans="1:6">
      <c r="A79" s="124"/>
      <c r="B79" s="111"/>
      <c r="C79" s="111"/>
      <c r="D79" s="111"/>
      <c r="E79" s="111"/>
      <c r="F79" s="111"/>
    </row>
    <row r="80" spans="1:6">
      <c r="A80" s="124"/>
      <c r="B80" s="111"/>
      <c r="C80" s="111"/>
      <c r="D80" s="111"/>
      <c r="E80" s="111"/>
      <c r="F80" s="111"/>
    </row>
    <row r="81" spans="1:6">
      <c r="A81" s="124"/>
      <c r="B81" s="111"/>
      <c r="C81" s="111"/>
      <c r="D81" s="111"/>
      <c r="E81" s="111"/>
      <c r="F81" s="111"/>
    </row>
    <row r="82" spans="1:6">
      <c r="A82" s="124"/>
      <c r="B82" s="111"/>
      <c r="C82" s="111"/>
      <c r="D82" s="111"/>
      <c r="E82" s="111"/>
      <c r="F82" s="111"/>
    </row>
    <row r="83" spans="1:6">
      <c r="A83" s="124"/>
      <c r="B83" s="111"/>
      <c r="C83" s="111"/>
      <c r="D83" s="111"/>
      <c r="E83" s="111"/>
      <c r="F83" s="111"/>
    </row>
    <row r="84" spans="1:6">
      <c r="A84" s="124"/>
      <c r="B84" s="111"/>
      <c r="C84" s="111"/>
      <c r="D84" s="111"/>
      <c r="E84" s="111"/>
      <c r="F84" s="111"/>
    </row>
    <row r="85" spans="1:6">
      <c r="A85" s="124"/>
      <c r="B85" s="111"/>
      <c r="C85" s="111"/>
      <c r="D85" s="111"/>
      <c r="E85" s="111"/>
      <c r="F85" s="111"/>
    </row>
    <row r="86" spans="1:6">
      <c r="A86" s="124"/>
      <c r="B86" s="111"/>
      <c r="C86" s="111"/>
      <c r="D86" s="111"/>
      <c r="E86" s="111"/>
      <c r="F86" s="111"/>
    </row>
    <row r="87" spans="1:6">
      <c r="A87" s="124"/>
      <c r="B87" s="111"/>
      <c r="C87" s="111"/>
      <c r="D87" s="111"/>
      <c r="E87" s="111"/>
      <c r="F87" s="111"/>
    </row>
    <row r="88" spans="1:6">
      <c r="A88" s="124"/>
      <c r="B88" s="111"/>
      <c r="C88" s="111"/>
      <c r="D88" s="111"/>
      <c r="E88" s="111"/>
      <c r="F88" s="111"/>
    </row>
    <row r="89" spans="1:6">
      <c r="A89" s="124"/>
      <c r="B89" s="111"/>
      <c r="C89" s="111"/>
      <c r="D89" s="111"/>
      <c r="E89" s="111"/>
      <c r="F89" s="111"/>
    </row>
    <row r="90" spans="1:6">
      <c r="A90" s="124"/>
      <c r="B90" s="111"/>
      <c r="C90" s="111"/>
      <c r="D90" s="111"/>
      <c r="E90" s="111"/>
      <c r="F90" s="111"/>
    </row>
    <row r="91" spans="1:6">
      <c r="A91" s="124"/>
      <c r="B91" s="111"/>
      <c r="C91" s="111"/>
      <c r="D91" s="111"/>
      <c r="E91" s="111"/>
      <c r="F91" s="111"/>
    </row>
    <row r="92" spans="1:6">
      <c r="A92" s="124"/>
      <c r="B92" s="111"/>
      <c r="C92" s="111"/>
      <c r="D92" s="111"/>
      <c r="E92" s="111"/>
      <c r="F92" s="111"/>
    </row>
    <row r="93" spans="1:6">
      <c r="A93" s="123"/>
      <c r="C93" s="111"/>
      <c r="D93" s="111"/>
      <c r="E93" s="111"/>
      <c r="F93" s="111"/>
    </row>
    <row r="94" spans="1:6">
      <c r="A94" s="123"/>
      <c r="C94" s="111"/>
      <c r="D94" s="111"/>
      <c r="E94" s="111"/>
      <c r="F94" s="111"/>
    </row>
    <row r="95" spans="1:6">
      <c r="A95" s="123"/>
      <c r="C95" s="111"/>
      <c r="D95" s="111"/>
      <c r="E95" s="111"/>
      <c r="F95" s="111"/>
    </row>
    <row r="96" spans="1:6">
      <c r="A96" s="124"/>
      <c r="C96" s="111"/>
      <c r="D96" s="111"/>
      <c r="E96" s="111"/>
      <c r="F96" s="111"/>
    </row>
    <row r="97" spans="1:6">
      <c r="A97" s="124"/>
      <c r="C97" s="111"/>
      <c r="D97" s="111"/>
      <c r="E97" s="111"/>
      <c r="F97" s="111"/>
    </row>
    <row r="98" spans="1:6">
      <c r="A98" s="124"/>
      <c r="C98" s="111"/>
      <c r="D98" s="111"/>
      <c r="E98" s="111"/>
      <c r="F98" s="111"/>
    </row>
    <row r="99" spans="1:6">
      <c r="A99" s="124"/>
      <c r="C99" s="111"/>
      <c r="D99" s="111"/>
      <c r="E99" s="111"/>
      <c r="F99" s="111"/>
    </row>
    <row r="100" spans="1:6">
      <c r="A100" s="124"/>
      <c r="C100" s="111"/>
      <c r="D100" s="111"/>
      <c r="E100" s="111"/>
      <c r="F100" s="111"/>
    </row>
    <row r="101" spans="1:6">
      <c r="A101" s="111"/>
      <c r="B101" s="122"/>
      <c r="C101" s="111"/>
      <c r="D101" s="111"/>
    </row>
    <row r="102" spans="1:6">
      <c r="A102" s="111"/>
      <c r="B102" s="122"/>
      <c r="C102" s="111"/>
      <c r="D102" s="111"/>
    </row>
    <row r="103" spans="1:6">
      <c r="A103" s="111"/>
      <c r="B103" s="122"/>
      <c r="C103" s="111"/>
      <c r="D103" s="111"/>
    </row>
    <row r="104" spans="1:6">
      <c r="A104" s="111"/>
      <c r="B104" s="122"/>
      <c r="C104" s="111"/>
      <c r="D104" s="111"/>
    </row>
    <row r="105" spans="1:6">
      <c r="A105" s="111"/>
      <c r="B105" s="122"/>
      <c r="C105" s="111"/>
      <c r="D105" s="111"/>
    </row>
    <row r="106" spans="1:6">
      <c r="A106" s="111"/>
      <c r="B106" s="122"/>
      <c r="C106" s="111"/>
      <c r="D106" s="111"/>
    </row>
    <row r="107" spans="1:6">
      <c r="A107" s="111"/>
      <c r="B107" s="122"/>
      <c r="C107" s="111"/>
      <c r="D107" s="111"/>
    </row>
    <row r="108" spans="1:6">
      <c r="A108" s="111"/>
      <c r="B108" s="122"/>
      <c r="C108" s="111"/>
      <c r="D108" s="111"/>
    </row>
    <row r="109" spans="1:6">
      <c r="A109" s="111"/>
      <c r="B109" s="122"/>
      <c r="C109" s="111"/>
      <c r="D109" s="111"/>
    </row>
    <row r="110" spans="1:6">
      <c r="A110" s="111"/>
      <c r="B110" s="122"/>
      <c r="C110" s="111"/>
      <c r="D110" s="111"/>
    </row>
    <row r="111" spans="1:6">
      <c r="A111" s="111"/>
      <c r="B111" s="122"/>
      <c r="C111" s="111"/>
      <c r="D111" s="111"/>
    </row>
    <row r="112" spans="1:6">
      <c r="A112" s="111"/>
      <c r="B112" s="122"/>
      <c r="C112" s="111"/>
      <c r="D112" s="111"/>
    </row>
    <row r="113" spans="1:4">
      <c r="A113" s="111"/>
      <c r="B113" s="122"/>
      <c r="C113" s="111"/>
      <c r="D113" s="111"/>
    </row>
    <row r="114" spans="1:4">
      <c r="A114" s="111"/>
      <c r="B114" s="122"/>
      <c r="C114" s="111"/>
      <c r="D114" s="111"/>
    </row>
    <row r="115" spans="1:4">
      <c r="A115" s="111"/>
      <c r="B115" s="122"/>
      <c r="C115" s="111"/>
      <c r="D115" s="111"/>
    </row>
    <row r="116" spans="1:4">
      <c r="A116" s="111"/>
      <c r="B116" s="122"/>
      <c r="C116" s="111"/>
      <c r="D116" s="111"/>
    </row>
    <row r="117" spans="1:4">
      <c r="A117" s="111"/>
      <c r="B117" s="122"/>
      <c r="C117" s="111"/>
      <c r="D117" s="111"/>
    </row>
    <row r="118" spans="1:4">
      <c r="A118" s="111"/>
      <c r="B118" s="122"/>
      <c r="C118" s="111"/>
      <c r="D118" s="111"/>
    </row>
    <row r="119" spans="1:4">
      <c r="A119" s="111"/>
      <c r="B119" s="122"/>
      <c r="C119" s="111"/>
      <c r="D119" s="111"/>
    </row>
    <row r="120" spans="1:4">
      <c r="A120" s="111"/>
      <c r="B120" s="122"/>
      <c r="C120" s="111"/>
      <c r="D120" s="111"/>
    </row>
    <row r="121" spans="1:4">
      <c r="A121" s="111"/>
      <c r="B121" s="122"/>
      <c r="C121" s="111"/>
      <c r="D121" s="111"/>
    </row>
    <row r="122" spans="1:4">
      <c r="A122" s="111"/>
      <c r="B122" s="122"/>
      <c r="C122" s="111"/>
      <c r="D122" s="111"/>
    </row>
    <row r="123" spans="1:4">
      <c r="A123" s="111"/>
      <c r="B123" s="122"/>
      <c r="C123" s="111"/>
      <c r="D123" s="111"/>
    </row>
    <row r="124" spans="1:4">
      <c r="A124" s="111"/>
      <c r="B124" s="122"/>
      <c r="C124" s="111"/>
      <c r="D124" s="111"/>
    </row>
    <row r="125" spans="1:4">
      <c r="A125" s="111"/>
      <c r="B125" s="122"/>
      <c r="C125" s="111"/>
      <c r="D125" s="111"/>
    </row>
    <row r="126" spans="1:4">
      <c r="A126" s="111"/>
      <c r="B126" s="122"/>
      <c r="C126" s="111"/>
      <c r="D126" s="111"/>
    </row>
    <row r="127" spans="1:4">
      <c r="A127" s="111"/>
      <c r="B127" s="122"/>
      <c r="C127" s="111"/>
      <c r="D127" s="111"/>
    </row>
    <row r="128" spans="1:4">
      <c r="A128" s="111"/>
      <c r="B128" s="122"/>
      <c r="C128" s="111"/>
      <c r="D128" s="111"/>
    </row>
    <row r="129" spans="1:4">
      <c r="A129" s="111"/>
      <c r="B129" s="122"/>
      <c r="C129" s="111"/>
      <c r="D129" s="111"/>
    </row>
    <row r="130" spans="1:4">
      <c r="A130" s="111"/>
      <c r="B130" s="122"/>
      <c r="C130" s="111"/>
      <c r="D130" s="111"/>
    </row>
    <row r="131" spans="1:4">
      <c r="A131" s="111"/>
      <c r="B131" s="122"/>
      <c r="C131" s="111"/>
      <c r="D131" s="111"/>
    </row>
    <row r="132" spans="1:4">
      <c r="A132" s="111"/>
      <c r="B132" s="122"/>
      <c r="C132" s="111"/>
      <c r="D132" s="111"/>
    </row>
    <row r="133" spans="1:4">
      <c r="A133" s="111"/>
      <c r="B133" s="111"/>
      <c r="C133" s="111"/>
      <c r="D133" s="111"/>
    </row>
    <row r="134" spans="1:4">
      <c r="A134" s="111"/>
      <c r="B134" s="111"/>
      <c r="C134" s="111"/>
      <c r="D134" s="111"/>
    </row>
    <row r="135" spans="1:4">
      <c r="A135" s="111"/>
      <c r="B135" s="111"/>
      <c r="C135" s="111"/>
      <c r="D135" s="111"/>
    </row>
    <row r="136" spans="1:4">
      <c r="A136" s="111"/>
      <c r="B136" s="111"/>
      <c r="C136" s="111"/>
      <c r="D136" s="111"/>
    </row>
    <row r="137" spans="1:4">
      <c r="A137" s="111"/>
      <c r="B137" s="111"/>
      <c r="C137" s="111"/>
      <c r="D137" s="111"/>
    </row>
    <row r="138" spans="1:4">
      <c r="A138" s="111"/>
      <c r="B138" s="111"/>
      <c r="C138" s="111"/>
      <c r="D138" s="111"/>
    </row>
    <row r="139" spans="1:4">
      <c r="A139" s="111"/>
      <c r="B139" s="111"/>
      <c r="C139" s="111"/>
      <c r="D139" s="111"/>
    </row>
    <row r="140" spans="1:4">
      <c r="A140" s="111"/>
      <c r="B140" s="111"/>
      <c r="C140" s="111"/>
      <c r="D140" s="111"/>
    </row>
    <row r="141" spans="1:4">
      <c r="A141" s="111"/>
      <c r="B141" s="111"/>
      <c r="C141" s="111"/>
      <c r="D141" s="111"/>
    </row>
    <row r="142" spans="1:4">
      <c r="A142" s="111"/>
      <c r="B142" s="111"/>
      <c r="C142" s="111"/>
      <c r="D142" s="111"/>
    </row>
    <row r="143" spans="1:4">
      <c r="A143" s="111"/>
      <c r="B143" s="111"/>
      <c r="C143" s="111"/>
      <c r="D143" s="111"/>
    </row>
    <row r="144" spans="1:4">
      <c r="A144" s="111"/>
      <c r="B144" s="111"/>
      <c r="C144" s="111"/>
      <c r="D144" s="111"/>
    </row>
    <row r="145" spans="1:4">
      <c r="A145" s="111"/>
      <c r="B145" s="111"/>
      <c r="C145" s="111"/>
      <c r="D145" s="111"/>
    </row>
    <row r="146" spans="1:4">
      <c r="A146" s="111"/>
      <c r="B146" s="111"/>
      <c r="C146" s="111"/>
      <c r="D146" s="111"/>
    </row>
    <row r="147" spans="1:4">
      <c r="A147" s="111"/>
      <c r="B147" s="111"/>
      <c r="C147" s="111"/>
      <c r="D147" s="111"/>
    </row>
    <row r="148" spans="1:4">
      <c r="A148" s="111"/>
      <c r="B148" s="111"/>
      <c r="C148" s="111"/>
      <c r="D148" s="111"/>
    </row>
    <row r="149" spans="1:4">
      <c r="A149" s="111"/>
      <c r="B149" s="111"/>
      <c r="C149" s="111"/>
      <c r="D149" s="111"/>
    </row>
    <row r="150" spans="1:4">
      <c r="A150" s="111"/>
      <c r="B150" s="111"/>
      <c r="C150" s="111"/>
      <c r="D150" s="111"/>
    </row>
    <row r="151" spans="1:4">
      <c r="A151" s="111"/>
      <c r="B151" s="111"/>
      <c r="C151" s="111"/>
      <c r="D151" s="111"/>
    </row>
    <row r="152" spans="1:4">
      <c r="A152" s="111"/>
      <c r="B152" s="111"/>
      <c r="C152" s="111"/>
      <c r="D152" s="111"/>
    </row>
    <row r="153" spans="1:4">
      <c r="A153" s="111"/>
      <c r="B153" s="111"/>
      <c r="C153" s="111"/>
      <c r="D153" s="111"/>
    </row>
    <row r="154" spans="1:4">
      <c r="A154" s="111"/>
      <c r="B154" s="111"/>
      <c r="C154" s="111"/>
      <c r="D154" s="111"/>
    </row>
    <row r="155" spans="1:4">
      <c r="A155" s="111"/>
      <c r="B155" s="111"/>
      <c r="C155" s="111"/>
      <c r="D155" s="111"/>
    </row>
    <row r="156" spans="1:4">
      <c r="A156" s="111"/>
      <c r="B156" s="111"/>
      <c r="C156" s="111"/>
      <c r="D156" s="111"/>
    </row>
    <row r="157" spans="1:4">
      <c r="A157" s="111"/>
      <c r="B157" s="111"/>
      <c r="C157" s="111"/>
      <c r="D157" s="111"/>
    </row>
    <row r="158" spans="1:4">
      <c r="A158" s="111"/>
      <c r="B158" s="111"/>
      <c r="C158" s="111"/>
      <c r="D158" s="111"/>
    </row>
    <row r="159" spans="1:4">
      <c r="A159" s="111"/>
      <c r="B159" s="111"/>
      <c r="C159" s="111"/>
      <c r="D159" s="111"/>
    </row>
    <row r="160" spans="1:4">
      <c r="A160" s="111"/>
      <c r="B160" s="111"/>
      <c r="C160" s="111"/>
      <c r="D160" s="111"/>
    </row>
    <row r="161" spans="1:4">
      <c r="A161" s="111"/>
      <c r="B161" s="111"/>
      <c r="C161" s="111"/>
      <c r="D161" s="111"/>
    </row>
    <row r="162" spans="1:4">
      <c r="A162" s="111"/>
      <c r="B162" s="111"/>
      <c r="C162" s="111"/>
      <c r="D162" s="111"/>
    </row>
    <row r="163" spans="1:4">
      <c r="A163" s="111"/>
      <c r="B163" s="111"/>
      <c r="C163" s="111"/>
      <c r="D163" s="111"/>
    </row>
    <row r="164" spans="1:4">
      <c r="A164" s="111"/>
      <c r="B164" s="111"/>
      <c r="C164" s="111"/>
      <c r="D164" s="111"/>
    </row>
    <row r="165" spans="1:4">
      <c r="A165" s="111"/>
      <c r="B165" s="111"/>
      <c r="C165" s="111"/>
      <c r="D165" s="111"/>
    </row>
    <row r="166" spans="1:4">
      <c r="A166" s="111"/>
      <c r="B166" s="111"/>
      <c r="C166" s="111"/>
      <c r="D166" s="111"/>
    </row>
    <row r="167" spans="1:4">
      <c r="A167" s="111"/>
      <c r="B167" s="111"/>
      <c r="C167" s="111"/>
      <c r="D167" s="111"/>
    </row>
    <row r="168" spans="1:4">
      <c r="A168" s="111"/>
      <c r="B168" s="111"/>
      <c r="C168" s="111"/>
      <c r="D168" s="111"/>
    </row>
    <row r="169" spans="1:4">
      <c r="A169" s="111"/>
      <c r="B169" s="111"/>
      <c r="C169" s="111"/>
      <c r="D169" s="111"/>
    </row>
    <row r="170" spans="1:4">
      <c r="A170" s="111"/>
      <c r="B170" s="111"/>
      <c r="C170" s="111"/>
      <c r="D170" s="111"/>
    </row>
    <row r="171" spans="1:4">
      <c r="A171" s="111"/>
      <c r="B171" s="111"/>
      <c r="C171" s="111"/>
      <c r="D171" s="111"/>
    </row>
    <row r="172" spans="1:4">
      <c r="A172" s="111"/>
      <c r="B172" s="111"/>
      <c r="C172" s="111"/>
      <c r="D172" s="111"/>
    </row>
    <row r="173" spans="1:4">
      <c r="A173" s="111"/>
      <c r="B173" s="111"/>
      <c r="C173" s="111"/>
      <c r="D173" s="111"/>
    </row>
    <row r="174" spans="1:4">
      <c r="A174" s="111"/>
      <c r="B174" s="111"/>
      <c r="C174" s="111"/>
      <c r="D174" s="111"/>
    </row>
    <row r="175" spans="1:4">
      <c r="A175" s="111"/>
      <c r="B175" s="111"/>
      <c r="C175" s="111"/>
      <c r="D175" s="111"/>
    </row>
    <row r="176" spans="1:4">
      <c r="A176" s="111"/>
      <c r="B176" s="111"/>
      <c r="C176" s="111"/>
      <c r="D176" s="111"/>
    </row>
    <row r="177" spans="1:4">
      <c r="A177" s="111"/>
      <c r="B177" s="111"/>
      <c r="C177" s="111"/>
      <c r="D177" s="111"/>
    </row>
    <row r="178" spans="1:4">
      <c r="A178" s="111"/>
      <c r="B178" s="111"/>
      <c r="C178" s="111"/>
      <c r="D178" s="111"/>
    </row>
    <row r="179" spans="1:4">
      <c r="A179" s="111"/>
      <c r="B179" s="111"/>
      <c r="C179" s="111"/>
      <c r="D179" s="111"/>
    </row>
    <row r="180" spans="1:4">
      <c r="A180" s="111"/>
      <c r="B180" s="111"/>
      <c r="C180" s="111"/>
      <c r="D180" s="111"/>
    </row>
    <row r="181" spans="1:4">
      <c r="A181" s="111"/>
      <c r="B181" s="111"/>
      <c r="C181" s="111"/>
      <c r="D181" s="111"/>
    </row>
    <row r="182" spans="1:4">
      <c r="A182" s="111"/>
      <c r="B182" s="111"/>
      <c r="C182" s="111"/>
      <c r="D182" s="111"/>
    </row>
    <row r="183" spans="1:4">
      <c r="A183" s="111"/>
      <c r="B183" s="111"/>
      <c r="C183" s="111"/>
      <c r="D183" s="111"/>
    </row>
    <row r="184" spans="1:4">
      <c r="A184" s="111"/>
      <c r="B184" s="111"/>
      <c r="C184" s="111"/>
      <c r="D184" s="111"/>
    </row>
    <row r="185" spans="1:4">
      <c r="A185" s="111"/>
      <c r="B185" s="111"/>
      <c r="C185" s="111"/>
      <c r="D185" s="111"/>
    </row>
    <row r="186" spans="1:4">
      <c r="A186" s="111"/>
      <c r="B186" s="111"/>
      <c r="C186" s="111"/>
      <c r="D186" s="111"/>
    </row>
    <row r="187" spans="1:4">
      <c r="A187" s="111"/>
      <c r="B187" s="111"/>
      <c r="C187" s="111"/>
      <c r="D187" s="111"/>
    </row>
    <row r="188" spans="1:4">
      <c r="A188" s="111"/>
      <c r="B188" s="111"/>
      <c r="C188" s="111"/>
      <c r="D188" s="111"/>
    </row>
    <row r="189" spans="1:4">
      <c r="A189" s="111"/>
      <c r="B189" s="111"/>
      <c r="C189" s="111"/>
      <c r="D189" s="111"/>
    </row>
    <row r="190" spans="1:4">
      <c r="A190" s="111"/>
      <c r="B190" s="111"/>
      <c r="C190" s="111"/>
      <c r="D190" s="111"/>
    </row>
    <row r="191" spans="1:4">
      <c r="A191" s="111"/>
      <c r="B191" s="111"/>
      <c r="C191" s="111"/>
      <c r="D191" s="111"/>
    </row>
    <row r="192" spans="1:4">
      <c r="A192" s="111"/>
      <c r="B192" s="111"/>
      <c r="C192" s="111"/>
      <c r="D192" s="111"/>
    </row>
    <row r="193" spans="1:4">
      <c r="A193" s="111"/>
      <c r="B193" s="111"/>
      <c r="C193" s="111"/>
      <c r="D193" s="111"/>
    </row>
    <row r="194" spans="1:4">
      <c r="A194" s="111"/>
      <c r="B194" s="111"/>
      <c r="C194" s="111"/>
      <c r="D194" s="111"/>
    </row>
    <row r="195" spans="1:4">
      <c r="A195" s="111"/>
      <c r="B195" s="111"/>
      <c r="C195" s="111"/>
      <c r="D195" s="111"/>
    </row>
    <row r="196" spans="1:4">
      <c r="A196" s="111"/>
      <c r="B196" s="111"/>
      <c r="C196" s="111"/>
      <c r="D196" s="111"/>
    </row>
    <row r="197" spans="1:4">
      <c r="A197" s="111"/>
      <c r="B197" s="111"/>
      <c r="C197" s="111"/>
      <c r="D197" s="111"/>
    </row>
    <row r="198" spans="1:4">
      <c r="A198" s="111"/>
      <c r="B198" s="111"/>
      <c r="C198" s="111"/>
      <c r="D198" s="111"/>
    </row>
    <row r="199" spans="1:4">
      <c r="A199" s="111"/>
      <c r="B199" s="111"/>
      <c r="C199" s="111"/>
      <c r="D199" s="111"/>
    </row>
    <row r="200" spans="1:4">
      <c r="A200" s="111"/>
      <c r="B200" s="111"/>
      <c r="C200" s="111"/>
      <c r="D200" s="111"/>
    </row>
    <row r="201" spans="1:4">
      <c r="A201" s="111"/>
      <c r="B201" s="111"/>
      <c r="C201" s="111"/>
      <c r="D201" s="111"/>
    </row>
    <row r="202" spans="1:4">
      <c r="A202" s="111"/>
      <c r="B202" s="111"/>
      <c r="C202" s="111"/>
      <c r="D202" s="111"/>
    </row>
    <row r="203" spans="1:4">
      <c r="A203" s="111"/>
      <c r="B203" s="111"/>
      <c r="C203" s="111"/>
      <c r="D203" s="111"/>
    </row>
    <row r="204" spans="1:4">
      <c r="A204" s="111"/>
      <c r="B204" s="111"/>
      <c r="C204" s="111"/>
      <c r="D204" s="111"/>
    </row>
    <row r="205" spans="1:4">
      <c r="A205" s="111"/>
      <c r="B205" s="111"/>
      <c r="C205" s="111"/>
      <c r="D205" s="111"/>
    </row>
    <row r="206" spans="1:4">
      <c r="A206" s="111"/>
      <c r="B206" s="111"/>
      <c r="C206" s="111"/>
      <c r="D206" s="111"/>
    </row>
    <row r="207" spans="1:4">
      <c r="A207" s="111"/>
      <c r="B207" s="111"/>
      <c r="C207" s="111"/>
      <c r="D207" s="111"/>
    </row>
    <row r="208" spans="1:4">
      <c r="A208" s="111"/>
      <c r="B208" s="111"/>
      <c r="C208" s="111"/>
      <c r="D208" s="111"/>
    </row>
    <row r="209" spans="1:4">
      <c r="A209" s="111"/>
      <c r="B209" s="111"/>
      <c r="C209" s="111"/>
      <c r="D209" s="111"/>
    </row>
    <row r="210" spans="1:4">
      <c r="A210" s="111"/>
      <c r="B210" s="111"/>
      <c r="C210" s="111"/>
      <c r="D210" s="111"/>
    </row>
    <row r="211" spans="1:4">
      <c r="A211" s="111"/>
      <c r="B211" s="111"/>
      <c r="C211" s="111"/>
      <c r="D211" s="111"/>
    </row>
    <row r="212" spans="1:4">
      <c r="A212" s="111"/>
      <c r="B212" s="111"/>
      <c r="C212" s="111"/>
      <c r="D212" s="111"/>
    </row>
    <row r="213" spans="1:4">
      <c r="A213" s="111"/>
      <c r="B213" s="111"/>
      <c r="C213" s="111"/>
      <c r="D213" s="111"/>
    </row>
    <row r="214" spans="1:4">
      <c r="A214" s="111"/>
      <c r="B214" s="111"/>
      <c r="C214" s="111"/>
      <c r="D214" s="111"/>
    </row>
    <row r="215" spans="1:4">
      <c r="A215" s="111"/>
      <c r="B215" s="111"/>
      <c r="C215" s="111"/>
      <c r="D215" s="111"/>
    </row>
    <row r="216" spans="1:4">
      <c r="A216" s="111"/>
      <c r="B216" s="111"/>
      <c r="C216" s="111"/>
      <c r="D216" s="111"/>
    </row>
    <row r="217" spans="1:4">
      <c r="A217" s="111"/>
      <c r="B217" s="111"/>
      <c r="C217" s="111"/>
      <c r="D217" s="111"/>
    </row>
    <row r="218" spans="1:4">
      <c r="A218" s="111"/>
      <c r="B218" s="111"/>
      <c r="C218" s="111"/>
      <c r="D218" s="111"/>
    </row>
    <row r="219" spans="1:4">
      <c r="A219" s="111"/>
      <c r="B219" s="111"/>
      <c r="C219" s="111"/>
      <c r="D219" s="111"/>
    </row>
    <row r="220" spans="1:4">
      <c r="A220" s="111"/>
      <c r="B220" s="111"/>
      <c r="C220" s="111"/>
      <c r="D220" s="111"/>
    </row>
  </sheetData>
  <pageMargins left="0.511811024" right="0.511811024" top="0.78740157499999996" bottom="0.78740157499999996" header="0.31496062000000002" footer="0.31496062000000002"/>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0F23CAB-D410-420C-B26B-0BBF1C6EBF0A}">
          <x14:formula1>
            <xm:f>'Lista suspensa'!$A$13:$A$15</xm:f>
          </x14:formula1>
          <xm:sqref>C101:D1048576 D47:D92 C1:C92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sheetPr codeName="Planilha7"/>
  <dimension ref="A2:F73"/>
  <sheetViews>
    <sheetView topLeftCell="A17" workbookViewId="0">
      <selection activeCell="D31" sqref="D31"/>
    </sheetView>
  </sheetViews>
  <sheetFormatPr defaultColWidth="8.85546875" defaultRowHeight="14.45"/>
  <cols>
    <col min="1" max="1" width="35.5703125" style="106" bestFit="1" customWidth="1"/>
    <col min="2" max="2" width="8.85546875" style="106"/>
    <col min="3" max="3" width="17.7109375" style="106" customWidth="1"/>
    <col min="4" max="4" width="17.7109375" style="106" bestFit="1" customWidth="1"/>
    <col min="5" max="5" width="8.85546875" style="106"/>
    <col min="6" max="6" width="22" style="106" customWidth="1"/>
    <col min="7" max="7" width="11.140625" style="106" bestFit="1" customWidth="1"/>
    <col min="8" max="8" width="12.7109375" style="106" bestFit="1" customWidth="1"/>
    <col min="9" max="9" width="16.7109375" style="106" bestFit="1" customWidth="1"/>
    <col min="10" max="10" width="8.85546875" style="106"/>
    <col min="11" max="11" width="13.5703125" style="106" customWidth="1"/>
    <col min="12" max="16384" width="8.85546875" style="106"/>
  </cols>
  <sheetData>
    <row r="2" spans="1:6">
      <c r="A2" s="202" t="s">
        <v>547</v>
      </c>
      <c r="B2" s="202"/>
      <c r="C2" s="202"/>
    </row>
    <row r="3" spans="1:6">
      <c r="A3" s="106" t="s">
        <v>350</v>
      </c>
      <c r="B3" s="106">
        <f>COUNTIF(Dados_TD!E:E,"Nacional")</f>
        <v>25</v>
      </c>
      <c r="C3" s="107">
        <v>1</v>
      </c>
    </row>
    <row r="4" spans="1:6">
      <c r="A4" s="106" t="s">
        <v>406</v>
      </c>
      <c r="B4" s="106">
        <f>COUNTIF(Dados_TD!E:E,"Internacional")</f>
        <v>2</v>
      </c>
      <c r="C4" s="107">
        <v>0</v>
      </c>
    </row>
    <row r="5" spans="1:6">
      <c r="B5" s="106">
        <f>SUM(B3:B4)</f>
        <v>27</v>
      </c>
      <c r="C5" s="107">
        <f>SUM(C3:C4)</f>
        <v>1</v>
      </c>
    </row>
    <row r="6" spans="1:6">
      <c r="C6" s="107"/>
    </row>
    <row r="8" spans="1:6">
      <c r="A8" s="202" t="s">
        <v>548</v>
      </c>
      <c r="B8" s="202"/>
      <c r="C8" s="202"/>
      <c r="F8" s="106" t="s">
        <v>549</v>
      </c>
    </row>
    <row r="9" spans="1:6">
      <c r="A9" s="106" t="s">
        <v>550</v>
      </c>
      <c r="B9" s="106">
        <f>COUNTIF(Dados_TD!A:A,"Pessoa física")</f>
        <v>5</v>
      </c>
      <c r="C9" s="107">
        <f>$B9/$B$5</f>
        <v>0.18518518518518517</v>
      </c>
    </row>
    <row r="10" spans="1:6">
      <c r="A10" s="106" t="s">
        <v>551</v>
      </c>
      <c r="B10" s="106">
        <f>COUNTIF(Dados_TD!A:A,"Pessoa jurídica")</f>
        <v>22</v>
      </c>
      <c r="C10" s="107">
        <f>$B10/$B$5</f>
        <v>0.81481481481481477</v>
      </c>
    </row>
    <row r="11" spans="1:6">
      <c r="C11" s="107"/>
    </row>
    <row r="12" spans="1:6">
      <c r="A12" s="202" t="s">
        <v>552</v>
      </c>
      <c r="B12" s="202"/>
      <c r="C12" s="202"/>
    </row>
    <row r="13" spans="1:6">
      <c r="A13" s="106" t="s">
        <v>370</v>
      </c>
      <c r="B13" s="106">
        <f>COUNTIF(Dados_TD!B:B,"Profissional de saúde")</f>
        <v>3</v>
      </c>
      <c r="C13" s="107">
        <f>B13/$B$5</f>
        <v>0.1111111111111111</v>
      </c>
    </row>
    <row r="14" spans="1:6">
      <c r="A14" s="106" t="s">
        <v>553</v>
      </c>
      <c r="B14" s="106">
        <f>COUNTIF(Dados_TD!B:B,"Outro profissional relacionado ao tema")</f>
        <v>0</v>
      </c>
      <c r="C14" s="107">
        <f>B14/$B$5</f>
        <v>0</v>
      </c>
    </row>
    <row r="15" spans="1:6">
      <c r="A15" s="106" t="s">
        <v>554</v>
      </c>
      <c r="B15" s="106">
        <f>COUNTIF(Dados_TD!B:B,"Pesquisador ou membro da comunidade científica")</f>
        <v>1</v>
      </c>
      <c r="C15" s="107">
        <f t="shared" ref="C15:C21" si="0">B15/$B$5</f>
        <v>3.7037037037037035E-2</v>
      </c>
    </row>
    <row r="16" spans="1:6">
      <c r="A16" s="106" t="s">
        <v>555</v>
      </c>
      <c r="B16" s="106">
        <f>COUNTIF(Dados_TD!B:B,"Cidadão ou consumidor")</f>
        <v>1</v>
      </c>
      <c r="C16" s="107">
        <f t="shared" si="0"/>
        <v>3.7037037037037035E-2</v>
      </c>
    </row>
    <row r="17" spans="1:4">
      <c r="A17" s="106" t="s">
        <v>556</v>
      </c>
      <c r="B17" s="106">
        <f>COUNTIF(Dados_TD!B:B,"Órgão ou entidade do poder público")</f>
        <v>1</v>
      </c>
      <c r="C17" s="107">
        <f t="shared" si="0"/>
        <v>3.7037037037037035E-2</v>
      </c>
    </row>
    <row r="18" spans="1:4">
      <c r="A18" s="106" t="s">
        <v>557</v>
      </c>
      <c r="B18" s="106">
        <f>COUNTIF(Dados_TD!B:B,"Entidade de defesa do consumidor ou associação de pacientes")</f>
        <v>1</v>
      </c>
      <c r="C18" s="107">
        <f t="shared" si="0"/>
        <v>3.7037037037037035E-2</v>
      </c>
    </row>
    <row r="19" spans="1:4">
      <c r="A19" s="106" t="s">
        <v>558</v>
      </c>
      <c r="B19" s="106">
        <f>COUNTIF(Dados_TD!B:B,"Conselho, sindicato ou associação de profissionais")</f>
        <v>0</v>
      </c>
      <c r="C19" s="107">
        <f t="shared" si="0"/>
        <v>0</v>
      </c>
    </row>
    <row r="20" spans="1:4">
      <c r="A20" s="106" t="s">
        <v>559</v>
      </c>
      <c r="B20" s="106">
        <f>COUNTIF(Dados_TD!B:B,"Setor regulado: empresa ou entidade representativa")</f>
        <v>17</v>
      </c>
      <c r="C20" s="107">
        <f t="shared" si="0"/>
        <v>0.62962962962962965</v>
      </c>
    </row>
    <row r="21" spans="1:4">
      <c r="A21" s="106" t="s">
        <v>546</v>
      </c>
      <c r="B21" s="106">
        <f>COUNTIF(Dados_TD!B:B,"Outro")</f>
        <v>3</v>
      </c>
      <c r="C21" s="107">
        <f t="shared" si="0"/>
        <v>0.1111111111111111</v>
      </c>
    </row>
    <row r="22" spans="1:4">
      <c r="C22" s="107"/>
    </row>
    <row r="23" spans="1:4">
      <c r="A23" s="202" t="s">
        <v>560</v>
      </c>
      <c r="B23" s="202"/>
      <c r="C23" s="202"/>
    </row>
    <row r="24" spans="1:4">
      <c r="A24" s="106" t="s">
        <v>19</v>
      </c>
      <c r="B24" s="106">
        <f>COUNTIF(Dados_TD!F:F,"Empresa")</f>
        <v>10</v>
      </c>
      <c r="C24" s="107">
        <f>B24/$B$26</f>
        <v>0.58823529411764708</v>
      </c>
    </row>
    <row r="25" spans="1:4">
      <c r="A25" s="106" t="s">
        <v>43</v>
      </c>
      <c r="B25" s="106">
        <f>COUNTIF(Dados_TD!F:F,"Entidade representativa do setor regulado")</f>
        <v>7</v>
      </c>
      <c r="C25" s="107">
        <f>B25/$B$26</f>
        <v>0.41176470588235292</v>
      </c>
    </row>
    <row r="26" spans="1:4">
      <c r="B26" s="106">
        <f>SUM(B24:B25)</f>
        <v>17</v>
      </c>
      <c r="C26" s="107"/>
    </row>
    <row r="28" spans="1:4">
      <c r="A28" s="202" t="s">
        <v>561</v>
      </c>
      <c r="B28" s="202"/>
      <c r="C28" s="202"/>
      <c r="D28" s="202"/>
    </row>
    <row r="29" spans="1:4">
      <c r="B29" s="106" t="s">
        <v>1</v>
      </c>
      <c r="C29" s="106" t="s">
        <v>35</v>
      </c>
      <c r="D29" s="106" t="s">
        <v>359</v>
      </c>
    </row>
    <row r="30" spans="1:4">
      <c r="A30" s="106" t="s">
        <v>353</v>
      </c>
      <c r="B30" s="106">
        <f>COUNTIF(Dados_TD!C:C,"Sim")</f>
        <v>12</v>
      </c>
      <c r="C30" s="106">
        <f>SUM(B$42:B$45)</f>
        <v>4</v>
      </c>
      <c r="D30" s="106">
        <f>SUM(B$37:B$41)</f>
        <v>8</v>
      </c>
    </row>
    <row r="31" spans="1:4">
      <c r="A31" s="106" t="s">
        <v>377</v>
      </c>
      <c r="B31" s="106">
        <f>COUNTIF(Dados_TD!C:C,"Tenho outra opinião")</f>
        <v>3</v>
      </c>
      <c r="C31" s="106">
        <f>SUM(C$42:C$45)</f>
        <v>1</v>
      </c>
      <c r="D31" s="106">
        <f>SUM(C$37:C$41)</f>
        <v>2</v>
      </c>
    </row>
    <row r="32" spans="1:4">
      <c r="A32" s="106" t="s">
        <v>519</v>
      </c>
      <c r="B32" s="106">
        <f>COUNTIF(Dados_TD!$C:$C,"Não responderam")</f>
        <v>12</v>
      </c>
      <c r="C32" s="106">
        <f>SUM(D$42:D$45)</f>
        <v>0</v>
      </c>
      <c r="D32" s="106">
        <f>SUM(D$37:D$41)</f>
        <v>12</v>
      </c>
    </row>
    <row r="35" spans="1:6">
      <c r="A35" s="202" t="s">
        <v>562</v>
      </c>
      <c r="B35" s="202"/>
      <c r="C35" s="202"/>
      <c r="D35" s="202"/>
    </row>
    <row r="36" spans="1:6">
      <c r="B36" s="108" t="s">
        <v>353</v>
      </c>
      <c r="C36" s="108" t="s">
        <v>377</v>
      </c>
      <c r="D36" s="108" t="s">
        <v>519</v>
      </c>
    </row>
    <row r="37" spans="1:6">
      <c r="A37" s="106" t="s">
        <v>546</v>
      </c>
      <c r="B37" s="106">
        <f>COUNTIFS(Dados_TD!C:C,'Dados Dash'!$A$30,Dados_TD!B:B,"Outro")</f>
        <v>2</v>
      </c>
      <c r="C37" s="106">
        <f>COUNTIFS(Dados_TD!C:C,'Dados Dash'!$A$31,Dados_TD!B:B,"Outro")</f>
        <v>1</v>
      </c>
      <c r="D37" s="106">
        <f>COUNTIFS(Dados_TD!$C:$C,'Dados Dash'!$A$32,Dados_TD!$B:$B,"Outro")</f>
        <v>0</v>
      </c>
    </row>
    <row r="38" spans="1:6">
      <c r="A38" s="106" t="s">
        <v>559</v>
      </c>
      <c r="B38" s="106">
        <f>COUNTIFS(Dados_TD!C:C,'Dados Dash'!$A$30,Dados_TD!B:B,"Setor regulado: empresa ou entidade representativa")</f>
        <v>6</v>
      </c>
      <c r="C38" s="106">
        <f>COUNTIFS(Dados_TD!C:C,'Dados Dash'!$A$31,Dados_TD!B:B,"Setor regulado: empresa ou entidade representativa")</f>
        <v>0</v>
      </c>
      <c r="D38" s="106">
        <f>COUNTIFS(Dados_TD!$C:$C,'Dados Dash'!$A$32,Dados_TD!$B:$B,"Setor regulado: empresa ou entidade representativa")</f>
        <v>11</v>
      </c>
      <c r="F38" s="106" t="s">
        <v>388</v>
      </c>
    </row>
    <row r="39" spans="1:6">
      <c r="A39" s="106" t="s">
        <v>558</v>
      </c>
      <c r="B39" s="106">
        <f>COUNTIFS(Dados_TD!C:C,'Dados Dash'!$A$30,Dados_TD!B:B,"Conselho, sindicato ou associação de profissionais")</f>
        <v>0</v>
      </c>
      <c r="C39" s="106">
        <f>COUNTIFS(Dados_TD!C:C,'Dados Dash'!$A$31,Dados_TD!B:B,"Conselho, sindicato ou associação de profissionais")</f>
        <v>0</v>
      </c>
      <c r="D39" s="106">
        <f>COUNTIFS(Dados_TD!$C:$C,'Dados Dash'!$A$32,Dados_TD!$B:$B,"Conselho, sindicato ou associação de profissionais")</f>
        <v>0</v>
      </c>
      <c r="F39" s="106" t="s">
        <v>563</v>
      </c>
    </row>
    <row r="40" spans="1:6">
      <c r="A40" s="106" t="s">
        <v>557</v>
      </c>
      <c r="B40" s="106">
        <f>COUNTIFS(Dados_TD!C:C,'Dados Dash'!$A$30,Dados_TD!B:B,"Entidade de defesa do consumidor ou associação de pacientes")</f>
        <v>0</v>
      </c>
      <c r="C40" s="106">
        <f>COUNTIFS(Dados_TD!C:C,'Dados Dash'!$A$31,Dados_TD!B:B,"Entidade de defesa do consumidor ou associação de pacientes")</f>
        <v>1</v>
      </c>
      <c r="D40" s="106">
        <f>COUNTIFS(Dados_TD!$C:$C,'Dados Dash'!$A$32,Dados_TD!$B:$B,"Entidade de defesa do consumidor ou associação de pacientes")</f>
        <v>0</v>
      </c>
      <c r="F40" s="106" t="s">
        <v>477</v>
      </c>
    </row>
    <row r="41" spans="1:6">
      <c r="A41" s="106" t="s">
        <v>556</v>
      </c>
      <c r="B41" s="106">
        <f>COUNTIFS(Dados_TD!C:C,'Dados Dash'!$A$30,Dados_TD!B:B,"Órgão ou entidade do poder público")</f>
        <v>0</v>
      </c>
      <c r="C41" s="106">
        <f>COUNTIFS(Dados_TD!C:C,'Dados Dash'!$A$31,Dados_TD!B:B,"Órgão ou entidade do poder público")</f>
        <v>0</v>
      </c>
      <c r="D41" s="106">
        <f>COUNTIFS(Dados_TD!$C:$C,'Dados Dash'!$A$32,Dados_TD!$B:$B,"Órgão ou entidade do poder público")</f>
        <v>1</v>
      </c>
      <c r="F41" s="106" t="s">
        <v>441</v>
      </c>
    </row>
    <row r="42" spans="1:6">
      <c r="A42" s="106" t="s">
        <v>555</v>
      </c>
      <c r="B42" s="106">
        <f>COUNTIFS(Dados_TD!C:C,'Dados Dash'!$A$30,Dados_TD!B:B,"Cidadão ou consumidor")</f>
        <v>1</v>
      </c>
      <c r="C42" s="106">
        <f>COUNTIFS(Dados_TD!C:C,'Dados Dash'!$A$31,Dados_TD!B:B,"Cidadão ou consumidor")</f>
        <v>0</v>
      </c>
      <c r="D42" s="106">
        <f>COUNTIFS(Dados_TD!$C:$C,'Dados Dash'!$A$32,Dados_TD!$B:$B,"Cidadão ou consumidor")</f>
        <v>0</v>
      </c>
      <c r="F42" s="106" t="s">
        <v>384</v>
      </c>
    </row>
    <row r="43" spans="1:6">
      <c r="A43" s="106" t="s">
        <v>554</v>
      </c>
      <c r="B43" s="106">
        <f>COUNTIFS(Dados_TD!C:C,'Dados Dash'!$A$30,Dados_TD!B:B,"Pesquisador ou membro da comunidade científica")</f>
        <v>1</v>
      </c>
      <c r="C43" s="106">
        <f>COUNTIFS(Dados_TD!C:C,'Dados Dash'!$A$31,Dados_TD!B:B,"Pesquisador ou membro da comunidade científica")</f>
        <v>0</v>
      </c>
      <c r="D43" s="106">
        <f>COUNTIFS(Dados_TD!$C:$C,'Dados Dash'!$A$32,Dados_TD!$B:$B,"Pesquisador ou membro da comunidade científica")</f>
        <v>0</v>
      </c>
      <c r="F43" s="106" t="s">
        <v>352</v>
      </c>
    </row>
    <row r="44" spans="1:6">
      <c r="A44" s="106" t="s">
        <v>553</v>
      </c>
      <c r="B44" s="106">
        <f>COUNTIFS(Dados_TD!C:C,'Dados Dash'!$A$30,Dados_TD!B:B,"Outro profissional relacionado ao tema")</f>
        <v>0</v>
      </c>
      <c r="C44" s="106">
        <f>COUNTIFS(Dados_TD!C:C,'Dados Dash'!$A$31,Dados_TD!B:B,"Outro profissional relacionado ao tema")</f>
        <v>0</v>
      </c>
      <c r="D44" s="106">
        <f>COUNTIFS(Dados_TD!$C:$C,'Dados Dash'!$A$32,Dados_TD!$B:$B,"Outro profissional relacionado ao tema")</f>
        <v>0</v>
      </c>
      <c r="F44" s="106" t="s">
        <v>564</v>
      </c>
    </row>
    <row r="45" spans="1:6">
      <c r="A45" s="106" t="s">
        <v>370</v>
      </c>
      <c r="B45" s="106">
        <f>COUNTIFS(Dados_TD!C:C,'Dados Dash'!$A$30,Dados_TD!B:B,"Profissional de saúde")</f>
        <v>2</v>
      </c>
      <c r="C45" s="106">
        <f>COUNTIFS(Dados_TD!C:C,'Dados Dash'!$A$31,Dados_TD!B:B,"Profissional de saúde")</f>
        <v>1</v>
      </c>
      <c r="D45" s="106">
        <f>COUNTIFS(Dados_TD!$C:$C,'Dados Dash'!$A$32,Dados_TD!$B:$B,"Profissional de saúde")</f>
        <v>0</v>
      </c>
    </row>
    <row r="48" spans="1:6">
      <c r="A48" s="202" t="s">
        <v>565</v>
      </c>
      <c r="B48" s="202"/>
      <c r="C48" s="202"/>
      <c r="D48" s="202"/>
    </row>
    <row r="49" spans="1:4">
      <c r="A49" s="106" t="s">
        <v>566</v>
      </c>
      <c r="B49" s="106" t="s">
        <v>1</v>
      </c>
      <c r="C49" s="106" t="s">
        <v>35</v>
      </c>
      <c r="D49" s="106" t="s">
        <v>359</v>
      </c>
    </row>
    <row r="50" spans="1:4">
      <c r="A50" s="106" t="s">
        <v>355</v>
      </c>
      <c r="B50" s="106">
        <f>COUNTIF(Dados_TD!D:D,"Positivos")</f>
        <v>22</v>
      </c>
      <c r="C50" s="106">
        <f>SUM(B64:B67)</f>
        <v>4</v>
      </c>
      <c r="D50" s="106">
        <f>SUM(B59:B63)</f>
        <v>18</v>
      </c>
    </row>
    <row r="51" spans="1:4">
      <c r="A51" s="106" t="s">
        <v>481</v>
      </c>
      <c r="B51" s="106">
        <f>COUNTIF(Dados_TD!D:D,"Negativos")</f>
        <v>1</v>
      </c>
      <c r="C51" s="106">
        <f>SUM(C64:C67)</f>
        <v>0</v>
      </c>
      <c r="D51" s="106">
        <f>SUM(C59:C63)</f>
        <v>1</v>
      </c>
    </row>
    <row r="52" spans="1:4">
      <c r="A52" s="106" t="s">
        <v>567</v>
      </c>
      <c r="B52" s="106">
        <f>COUNTIF(Dados_TD!D:D,"Positivos e Negativos")</f>
        <v>4</v>
      </c>
      <c r="C52" s="106">
        <f>SUM(D64:D67)</f>
        <v>1</v>
      </c>
      <c r="D52" s="106">
        <f>SUM(D59:D63)</f>
        <v>3</v>
      </c>
    </row>
    <row r="57" spans="1:4">
      <c r="A57" s="202" t="s">
        <v>568</v>
      </c>
      <c r="B57" s="202"/>
      <c r="C57" s="202"/>
      <c r="D57" s="202"/>
    </row>
    <row r="58" spans="1:4">
      <c r="B58" s="106" t="s">
        <v>355</v>
      </c>
      <c r="C58" s="108" t="s">
        <v>481</v>
      </c>
      <c r="D58" s="106" t="s">
        <v>567</v>
      </c>
    </row>
    <row r="59" spans="1:4">
      <c r="A59" s="106" t="s">
        <v>546</v>
      </c>
      <c r="B59" s="106">
        <f>COUNTIFS(Dados_TD!$B:$B,"Outro",Dados_TD!D:D,'Dados Dash'!$A$50)</f>
        <v>3</v>
      </c>
      <c r="C59" s="106">
        <f>COUNTIFS(Dados_TD!$B:$B,"Outro",Dados_TD!D:D,'Dados Dash'!$A$51)</f>
        <v>0</v>
      </c>
      <c r="D59" s="106">
        <f>COUNTIFS(Dados_TD!$B:$B,"Outro",Dados_TD!D:D,'Dados Dash'!$A$52)</f>
        <v>0</v>
      </c>
    </row>
    <row r="60" spans="1:4">
      <c r="A60" s="106" t="s">
        <v>559</v>
      </c>
      <c r="B60" s="106">
        <f>COUNTIFS(Dados_TD!$B:$B,"Setor regulado: empresa ou entidade representativa",Dados_TD!D:D,'Dados Dash'!$A$50)</f>
        <v>15</v>
      </c>
      <c r="C60" s="106">
        <f>COUNTIFS(Dados_TD!$B:$B,"Setor regulado: empresa ou entidade representativa",Dados_TD!D:D,'Dados Dash'!$A$51)</f>
        <v>0</v>
      </c>
      <c r="D60" s="106">
        <f>COUNTIFS(Dados_TD!$B:$B,"Setor regulado: empresa ou entidade representativa",Dados_TD!D:D,'Dados Dash'!$A$52)</f>
        <v>2</v>
      </c>
    </row>
    <row r="61" spans="1:4">
      <c r="A61" s="106" t="s">
        <v>558</v>
      </c>
      <c r="B61" s="106">
        <f>COUNTIFS(Dados_TD!$B:$B,"Conselho, sindicato ou associação de profissionais",Dados_TD!D:D,'Dados Dash'!$A$50)</f>
        <v>0</v>
      </c>
      <c r="C61" s="106">
        <f>COUNTIFS(Dados_TD!$B:$B,"Conselho, sindicato ou associação de profissionais",Dados_TD!D:D,'Dados Dash'!$A$51)</f>
        <v>0</v>
      </c>
      <c r="D61" s="106">
        <f>COUNTIFS(Dados_TD!$B:$B,"Conselho, sindicato ou associação de profissionais",Dados_TD!D:D,'Dados Dash'!$A$52)</f>
        <v>0</v>
      </c>
    </row>
    <row r="62" spans="1:4">
      <c r="A62" s="106" t="s">
        <v>557</v>
      </c>
      <c r="B62" s="106">
        <f>COUNTIFS(Dados_TD!$B:$B,"Entidade de defesa do consumidor ou associação de pacientes",Dados_TD!D:D,'Dados Dash'!$A$50)</f>
        <v>0</v>
      </c>
      <c r="C62" s="106">
        <f>COUNTIFS(Dados_TD!$B:$B,"Entidade de defesa do consumidor ou associação de pacientes",Dados_TD!D:D,'Dados Dash'!$A$51)</f>
        <v>1</v>
      </c>
      <c r="D62" s="106">
        <f>COUNTIFS(Dados_TD!$B:$B,"Entidade de defesa do consumidor ou associação de pacientes",Dados_TD!D:D,'Dados Dash'!$A$52)</f>
        <v>0</v>
      </c>
    </row>
    <row r="63" spans="1:4">
      <c r="A63" s="106" t="s">
        <v>556</v>
      </c>
      <c r="B63" s="106">
        <f>COUNTIFS(Dados_TD!$B:$B,"Órgão ou entidade do poder público",Dados_TD!D:D,'Dados Dash'!$A$50)</f>
        <v>0</v>
      </c>
      <c r="C63" s="106">
        <f>COUNTIFS(Dados_TD!$B:$B,"Órgão ou entidade do poder público",Dados_TD!D:D,'Dados Dash'!$A$51)</f>
        <v>0</v>
      </c>
      <c r="D63" s="106">
        <f>COUNTIFS(Dados_TD!$B:$B,"Órgão ou entidade do poder público",Dados_TD!D:D,'Dados Dash'!$A$52)</f>
        <v>1</v>
      </c>
    </row>
    <row r="64" spans="1:4">
      <c r="A64" s="106" t="s">
        <v>555</v>
      </c>
      <c r="B64" s="106">
        <f>COUNTIFS(Dados_TD!$B:$B,"Cidadão ou consumidor",Dados_TD!D:D,'Dados Dash'!$A$50)</f>
        <v>1</v>
      </c>
      <c r="C64" s="106">
        <f>COUNTIFS(Dados_TD!$B:$B,"Cidadão ou consumidor",Dados_TD!D:D,'Dados Dash'!$A$51)</f>
        <v>0</v>
      </c>
      <c r="D64" s="106">
        <f>COUNTIFS(Dados_TD!$B:$B,"Cidadão ou consumidor",Dados_TD!D:D,'Dados Dash'!$A$52)</f>
        <v>0</v>
      </c>
    </row>
    <row r="65" spans="1:4">
      <c r="A65" s="106" t="s">
        <v>554</v>
      </c>
      <c r="B65" s="106">
        <f>COUNTIFS(Dados_TD!$B:$B,"Pesquisador ou membro da comunidade científica",Dados_TD!D:D,'Dados Dash'!$A$50)</f>
        <v>1</v>
      </c>
      <c r="C65" s="106">
        <f>COUNTIFS(Dados_TD!$B:$B,"Pesquisador ou membro da comunidade científica",Dados_TD!D:D,'Dados Dash'!$A$51)</f>
        <v>0</v>
      </c>
      <c r="D65" s="106">
        <f>COUNTIFS(Dados_TD!$B:$B,"Pesquisador ou membro da comunidade científica",Dados_TD!D:D,'Dados Dash'!$A$52)</f>
        <v>0</v>
      </c>
    </row>
    <row r="66" spans="1:4">
      <c r="A66" s="106" t="s">
        <v>553</v>
      </c>
      <c r="B66" s="106">
        <f>COUNTIFS(Dados_TD!$B:$B,"Outro profissional relacionado ao tema",Dados_TD!D:D,'Dados Dash'!$A$50)</f>
        <v>0</v>
      </c>
      <c r="C66" s="106">
        <f>COUNTIFS(Dados_TD!$B:$B,"Outro profissional relacionado ao tema",Dados_TD!D:D,'Dados Dash'!$A$51)</f>
        <v>0</v>
      </c>
      <c r="D66" s="106">
        <f>COUNTIFS(Dados_TD!$B:$B,"Outro profissional relacionado ao tema",Dados_TD!D:D,'Dados Dash'!$A$52)</f>
        <v>0</v>
      </c>
    </row>
    <row r="67" spans="1:4">
      <c r="A67" s="106" t="s">
        <v>370</v>
      </c>
      <c r="B67" s="106">
        <f>COUNTIFS(Dados_TD!$B:$B,"Profissional de saúde",Dados_TD!D:D,'Dados Dash'!$A$50)</f>
        <v>2</v>
      </c>
      <c r="C67" s="106">
        <f>COUNTIFS(Dados_TD!$B:$B,"Profissional de saúde",Dados_TD!D:D,'Dados Dash'!$A$51)</f>
        <v>0</v>
      </c>
      <c r="D67" s="106">
        <f>COUNTIFS(Dados_TD!$B:$B,"Profissional de saúde",Dados_TD!D:D,'Dados Dash'!$A$52)</f>
        <v>1</v>
      </c>
    </row>
    <row r="70" spans="1:4">
      <c r="A70" s="106" t="s">
        <v>569</v>
      </c>
    </row>
    <row r="71" spans="1:4">
      <c r="A71" s="106" t="s">
        <v>570</v>
      </c>
    </row>
    <row r="72" spans="1:4">
      <c r="A72" s="106" t="s">
        <v>571</v>
      </c>
    </row>
    <row r="73" spans="1:4">
      <c r="A73" s="106" t="s">
        <v>572</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8"/>
  <dimension ref="A2:A15"/>
  <sheetViews>
    <sheetView workbookViewId="0">
      <selection activeCell="J28" sqref="J28"/>
    </sheetView>
  </sheetViews>
  <sheetFormatPr defaultRowHeight="13.9"/>
  <cols>
    <col min="1" max="1" width="25.140625" customWidth="1"/>
  </cols>
  <sheetData>
    <row r="2" spans="1:1">
      <c r="A2" t="s">
        <v>12</v>
      </c>
    </row>
    <row r="3" spans="1:1">
      <c r="A3" t="s">
        <v>59</v>
      </c>
    </row>
    <row r="4" spans="1:1">
      <c r="A4" t="s">
        <v>573</v>
      </c>
    </row>
    <row r="5" spans="1:1">
      <c r="A5" t="s">
        <v>574</v>
      </c>
    </row>
    <row r="6" spans="1:1">
      <c r="A6" t="s">
        <v>575</v>
      </c>
    </row>
    <row r="7" spans="1:1">
      <c r="A7" t="s">
        <v>576</v>
      </c>
    </row>
    <row r="8" spans="1:1">
      <c r="A8" t="s">
        <v>577</v>
      </c>
    </row>
    <row r="9" spans="1:1">
      <c r="A9" t="s">
        <v>578</v>
      </c>
    </row>
    <row r="12" spans="1:1">
      <c r="A12" t="s">
        <v>579</v>
      </c>
    </row>
    <row r="13" spans="1:1">
      <c r="A13" t="s">
        <v>353</v>
      </c>
    </row>
    <row r="14" spans="1:1">
      <c r="A14" t="s">
        <v>377</v>
      </c>
    </row>
    <row r="15" spans="1:1">
      <c r="A15" t="s">
        <v>519</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topLeftCell="A13" workbookViewId="0">
      <selection activeCell="N18" sqref="N18"/>
    </sheetView>
  </sheetViews>
  <sheetFormatPr defaultRowHeight="13.9"/>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8" ma:contentTypeDescription="Crie um novo documento." ma:contentTypeScope="" ma:versionID="3eab69a6dfd3963c6bcd5cada6fea5f8">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ec2f435a4dd6caaf037ad477a36fa094"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32ACC-9A9D-42BD-9661-CD870B98433D}"/>
</file>

<file path=customXml/itemProps2.xml><?xml version="1.0" encoding="utf-8"?>
<ds:datastoreItem xmlns:ds="http://schemas.openxmlformats.org/officeDocument/2006/customXml" ds:itemID="{9BE2A961-F94D-4D61-8586-A4CC423FEFA1}"/>
</file>

<file path=customXml/itemProps3.xml><?xml version="1.0" encoding="utf-8"?>
<ds:datastoreItem xmlns:ds="http://schemas.openxmlformats.org/officeDocument/2006/customXml" ds:itemID="{CF5D8A4D-C02F-4A14-A000-17446E5A04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Cyro Barbosa Caldeira</dc:creator>
  <cp:keywords/>
  <dc:description/>
  <cp:lastModifiedBy>Fabricio Carneiro de Oliveira</cp:lastModifiedBy>
  <cp:revision/>
  <dcterms:created xsi:type="dcterms:W3CDTF">2018-04-13T10:29:10Z</dcterms:created>
  <dcterms:modified xsi:type="dcterms:W3CDTF">2024-03-26T12:32:04Z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