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3.xml" ContentType="application/vnd.openxmlformats-officedocument.spreadsheetml.table+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4.xml" ContentType="application/vnd.openxmlformats-officedocument.drawing+xml"/>
  <Override PartName="/xl/slicers/slicer2.xml" ContentType="application/vnd.ms-excel.slicer+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ml.chartshapes+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ml.chartshapes+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ml.chartshapes+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ml.chartshape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showInkAnnotation="0" saveExternalLinkValues="0" codeName="ThisWorkbook" hidePivotFieldList="1"/>
  <mc:AlternateContent xmlns:mc="http://schemas.openxmlformats.org/markup-compatibility/2006">
    <mc:Choice Requires="x15">
      <x15ac:absPath xmlns:x15ac="http://schemas.microsoft.com/office/spreadsheetml/2010/11/ac" url="C:\Users\danim\Downloads\"/>
    </mc:Choice>
  </mc:AlternateContent>
  <xr:revisionPtr revIDLastSave="0" documentId="13_ncr:1_{02628FE8-F1F3-496A-9A5F-693935CF5DD9}" xr6:coauthVersionLast="47" xr6:coauthVersionMax="47" xr10:uidLastSave="{00000000-0000-0000-0000-000000000000}"/>
  <bookViews>
    <workbookView xWindow="-108" yWindow="-108" windowWidth="23256" windowHeight="12576" tabRatio="791" xr2:uid="{00000000-000D-0000-FFFF-FFFF00000000}"/>
  </bookViews>
  <sheets>
    <sheet name="Contribuições por dispositivos" sheetId="44" r:id="rId1"/>
    <sheet name="Contribuições por pessoa" sheetId="42" r:id="rId2"/>
    <sheet name="Relato dos participantes" sheetId="11" r:id="rId3"/>
    <sheet name="Dashboard" sheetId="10" r:id="rId4"/>
    <sheet name=" Gráficos e Tabelas" sheetId="6" r:id="rId5"/>
    <sheet name="Dados_TD" sheetId="18" state="hidden" r:id="rId6"/>
    <sheet name="Dados Dash" sheetId="19" state="hidden" r:id="rId7"/>
    <sheet name="Lista suspensa" sheetId="12" state="hidden" r:id="rId8"/>
    <sheet name="Planilha2" sheetId="4" state="hidden" r:id="rId9"/>
  </sheets>
  <definedNames>
    <definedName name="_xlnm._FilterDatabase" localSheetId="1" hidden="1">'Contribuições por pessoa'!$A$2:$AE$6</definedName>
    <definedName name="_xlnm.Print_Area" localSheetId="0">'Contribuições por dispositivos'!$B$4:$F$87</definedName>
    <definedName name="_xlnm.Print_Area" localSheetId="3">Dashboard!$C$4:$AA$34</definedName>
    <definedName name="Contrib" localSheetId="0">#REF!</definedName>
    <definedName name="Contrib" localSheetId="1">#REF!</definedName>
    <definedName name="Contrib">#REF!</definedName>
    <definedName name="Contribuições" localSheetId="0">#REF!</definedName>
    <definedName name="Contribuições" localSheetId="1">#REF!</definedName>
    <definedName name="Contribuições">#REF!</definedName>
    <definedName name="SegmentaçãodeDados_Dispositivos">#N/A</definedName>
    <definedName name="SegmentaçãodeDados_Instituição">#N/A</definedName>
    <definedName name="SegmentaçãodeDados_Qual_desses_segmentos_você_se_identifica?">#N/A</definedName>
    <definedName name="SegmentaçãodeDados_Qual_desses_segmentos_você_se_identifica?1">#N/A</definedName>
    <definedName name="SegmentaçãodeDados_Qual_desses_segmentos_você_se_identifica?2">#N/A</definedName>
    <definedName name="_xlnm.Print_Titles" localSheetId="0">'Contribuições por dispositivos'!$4:$4</definedName>
  </definedNames>
  <calcPr calcId="191028" iterate="1"/>
  <pivotCaches>
    <pivotCache cacheId="0" r:id="rId10"/>
  </pivotCaches>
  <extLst>
    <ext xmlns:x14="http://schemas.microsoft.com/office/spreadsheetml/2009/9/main" uri="{BBE1A952-AA13-448e-AADC-164F8A28A991}">
      <x14:slicerCaches>
        <x14:slicerCache r:id="rId11"/>
        <x14:slicerCache r:id="rId12"/>
        <x14:slicerCache r:id="rId13"/>
      </x14:slicerCaches>
    </ex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14"/>
        <x14:slicerCache r:id="rId15"/>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6" i="44" l="1"/>
  <c r="K7" i="44"/>
  <c r="K8" i="44"/>
  <c r="K9" i="44"/>
  <c r="K10" i="44"/>
  <c r="K11" i="44"/>
  <c r="K12" i="44"/>
  <c r="K13" i="44"/>
  <c r="K14" i="44"/>
  <c r="K15" i="44"/>
  <c r="K16" i="44"/>
  <c r="K17" i="44"/>
  <c r="K18" i="44"/>
  <c r="K19" i="44"/>
  <c r="K20" i="44"/>
  <c r="K21" i="44"/>
  <c r="K22" i="44"/>
  <c r="K23" i="44"/>
  <c r="K24" i="44"/>
  <c r="K25" i="44"/>
  <c r="K26" i="44"/>
  <c r="K27" i="44"/>
  <c r="K28" i="44"/>
  <c r="K29" i="44"/>
  <c r="K30" i="44"/>
  <c r="K31" i="44"/>
  <c r="K32" i="44"/>
  <c r="K33" i="44"/>
  <c r="K34" i="44"/>
  <c r="K35" i="44"/>
  <c r="K36" i="44"/>
  <c r="K37" i="44"/>
  <c r="K38" i="44"/>
  <c r="K39" i="44"/>
  <c r="K40" i="44"/>
  <c r="K41" i="44"/>
  <c r="K42" i="44"/>
  <c r="K43" i="44"/>
  <c r="K44" i="44"/>
  <c r="K45" i="44"/>
  <c r="K46" i="44"/>
  <c r="K47" i="44"/>
  <c r="K48" i="44"/>
  <c r="K49" i="44"/>
  <c r="K50" i="44"/>
  <c r="K51" i="44"/>
  <c r="K52" i="44"/>
  <c r="K53" i="44"/>
  <c r="K54" i="44"/>
  <c r="K55" i="44"/>
  <c r="K56" i="44"/>
  <c r="K57" i="44"/>
  <c r="K58" i="44"/>
  <c r="K59" i="44"/>
  <c r="K60" i="44"/>
  <c r="K61" i="44"/>
  <c r="K62" i="44"/>
  <c r="K63" i="44"/>
  <c r="K64" i="44"/>
  <c r="K65" i="44"/>
  <c r="K66" i="44"/>
  <c r="K67" i="44"/>
  <c r="K68" i="44"/>
  <c r="K69" i="44"/>
  <c r="K70" i="44"/>
  <c r="K71" i="44"/>
  <c r="K72" i="44"/>
  <c r="K73" i="44"/>
  <c r="K74" i="44"/>
  <c r="K75" i="44"/>
  <c r="K76" i="44"/>
  <c r="K77" i="44"/>
  <c r="K78" i="44"/>
  <c r="K79" i="44"/>
  <c r="K80" i="44"/>
  <c r="K81" i="44"/>
  <c r="K82" i="44"/>
  <c r="K83" i="44"/>
  <c r="K84" i="44"/>
  <c r="K85" i="44"/>
  <c r="K86" i="44"/>
  <c r="K87" i="44"/>
  <c r="I3" i="18"/>
  <c r="I4" i="18"/>
  <c r="I5" i="18"/>
  <c r="I6" i="18"/>
  <c r="I7" i="18"/>
  <c r="I8" i="18"/>
  <c r="I9" i="18"/>
  <c r="I10" i="18"/>
  <c r="I11" i="18"/>
  <c r="I12" i="18"/>
  <c r="I13" i="18"/>
  <c r="I14" i="18"/>
  <c r="I15" i="18"/>
  <c r="I16" i="18"/>
  <c r="I17" i="18"/>
  <c r="I18" i="18"/>
  <c r="I19" i="18"/>
  <c r="I20" i="18"/>
  <c r="I21" i="18"/>
  <c r="I22" i="18"/>
  <c r="I23" i="18"/>
  <c r="I24" i="18"/>
  <c r="I25" i="18"/>
  <c r="I26" i="18"/>
  <c r="I27" i="18"/>
  <c r="I28" i="18"/>
  <c r="I29" i="18"/>
  <c r="I30" i="18"/>
  <c r="I31" i="18"/>
  <c r="I32" i="18"/>
  <c r="I33" i="18"/>
  <c r="I34" i="18"/>
  <c r="I35" i="18"/>
  <c r="I36" i="18"/>
  <c r="I37" i="18"/>
  <c r="I38" i="18"/>
  <c r="I39" i="18"/>
  <c r="I40" i="18"/>
  <c r="I41" i="18"/>
  <c r="I42" i="18"/>
  <c r="I43" i="18"/>
  <c r="I44" i="18"/>
  <c r="I45" i="18"/>
  <c r="I46" i="18"/>
  <c r="I47" i="18"/>
  <c r="I48" i="18"/>
  <c r="I49" i="18"/>
  <c r="I50" i="18"/>
  <c r="I51" i="18"/>
  <c r="I52" i="18"/>
  <c r="I53" i="18"/>
  <c r="I54" i="18"/>
  <c r="I55" i="18"/>
  <c r="I56" i="18"/>
  <c r="I57" i="18"/>
  <c r="I58" i="18"/>
  <c r="I59" i="18"/>
  <c r="I60" i="18"/>
  <c r="I61" i="18"/>
  <c r="I62" i="18"/>
  <c r="I63" i="18"/>
  <c r="I64" i="18"/>
  <c r="I65" i="18"/>
  <c r="I66" i="18"/>
  <c r="I67" i="18"/>
  <c r="I68" i="18"/>
  <c r="I69" i="18"/>
  <c r="I70" i="18"/>
  <c r="I71" i="18"/>
  <c r="I72" i="18"/>
  <c r="I73" i="18"/>
  <c r="I74" i="18"/>
  <c r="I75" i="18"/>
  <c r="I76" i="18"/>
  <c r="I77" i="18"/>
  <c r="I78" i="18"/>
  <c r="I79" i="18"/>
  <c r="I80" i="18"/>
  <c r="I81" i="18"/>
  <c r="I82" i="18"/>
  <c r="I83" i="18"/>
  <c r="I84" i="18"/>
  <c r="I2" i="18"/>
  <c r="D66" i="19"/>
  <c r="C66" i="19"/>
  <c r="B66" i="19"/>
  <c r="D44" i="19"/>
  <c r="C44" i="19"/>
  <c r="B44" i="19"/>
  <c r="B14" i="19"/>
  <c r="K5" i="44"/>
  <c r="D67" i="19" l="1"/>
  <c r="C67" i="19"/>
  <c r="B67" i="19"/>
  <c r="D65" i="19"/>
  <c r="C65" i="19"/>
  <c r="B65" i="19"/>
  <c r="D64" i="19"/>
  <c r="C64" i="19"/>
  <c r="B64" i="19"/>
  <c r="D63" i="19"/>
  <c r="C63" i="19"/>
  <c r="B63" i="19"/>
  <c r="D62" i="19"/>
  <c r="C62" i="19"/>
  <c r="B62" i="19"/>
  <c r="D61" i="19"/>
  <c r="C61" i="19"/>
  <c r="B61" i="19"/>
  <c r="D60" i="19"/>
  <c r="C60" i="19"/>
  <c r="B60" i="19"/>
  <c r="D59" i="19"/>
  <c r="C59" i="19"/>
  <c r="B59" i="19"/>
  <c r="B52" i="19"/>
  <c r="B51" i="19"/>
  <c r="B50" i="19"/>
  <c r="C45" i="19"/>
  <c r="B45" i="19"/>
  <c r="C43" i="19"/>
  <c r="B43" i="19"/>
  <c r="C42" i="19"/>
  <c r="B42" i="19"/>
  <c r="C41" i="19"/>
  <c r="B41" i="19"/>
  <c r="C40" i="19"/>
  <c r="B40" i="19"/>
  <c r="C39" i="19"/>
  <c r="B39" i="19"/>
  <c r="C38" i="19"/>
  <c r="B38" i="19"/>
  <c r="C37" i="19"/>
  <c r="B37" i="19"/>
  <c r="B25" i="19"/>
  <c r="B24" i="19"/>
  <c r="B4" i="19"/>
  <c r="B3" i="19"/>
  <c r="B31" i="19"/>
  <c r="B30" i="19"/>
  <c r="B13" i="19"/>
  <c r="B21" i="19"/>
  <c r="B20" i="19"/>
  <c r="B19" i="19"/>
  <c r="B18" i="19"/>
  <c r="B17" i="19"/>
  <c r="B16" i="19"/>
  <c r="B15" i="19"/>
  <c r="B10" i="19"/>
  <c r="B9" i="19"/>
  <c r="D45" i="19" l="1"/>
  <c r="D43" i="19"/>
  <c r="D42" i="19"/>
  <c r="D41" i="19"/>
  <c r="D40" i="19"/>
  <c r="D39" i="19"/>
  <c r="D38" i="19"/>
  <c r="D37" i="19"/>
  <c r="B32" i="19"/>
  <c r="D50" i="19" l="1"/>
  <c r="C32" i="19"/>
  <c r="D32" i="19"/>
  <c r="C5" i="19" l="1"/>
  <c r="D52" i="19" l="1"/>
  <c r="D51" i="19"/>
  <c r="D30" i="19" l="1"/>
  <c r="D31" i="19"/>
  <c r="C30" i="19"/>
  <c r="C31" i="19"/>
  <c r="Y9" i="10"/>
  <c r="B26" i="19"/>
  <c r="C24" i="19" s="1"/>
  <c r="Y10" i="10"/>
  <c r="F12" i="10"/>
  <c r="I12" i="10"/>
  <c r="C51" i="19"/>
  <c r="C52" i="19"/>
  <c r="C50" i="19"/>
  <c r="B5" i="19"/>
  <c r="C16" i="19" s="1"/>
  <c r="C14" i="19" l="1"/>
  <c r="C25" i="19"/>
  <c r="C10" i="19"/>
  <c r="I13" i="10" s="1"/>
  <c r="C15" i="19"/>
  <c r="C18" i="19"/>
  <c r="C17" i="19"/>
  <c r="C21" i="19"/>
  <c r="C9" i="19"/>
  <c r="F13" i="10" s="1"/>
  <c r="C13" i="19"/>
  <c r="C20" i="19"/>
  <c r="C19" i="19"/>
  <c r="C12" i="10"/>
  <c r="L1" i="44"/>
  <c r="L2" i="44"/>
  <c r="L3" i="44"/>
  <c r="N3" i="44"/>
</calcChain>
</file>

<file path=xl/sharedStrings.xml><?xml version="1.0" encoding="utf-8"?>
<sst xmlns="http://schemas.openxmlformats.org/spreadsheetml/2006/main" count="943" uniqueCount="364">
  <si>
    <t>Lista de verificação de itens de férias</t>
  </si>
  <si>
    <t>Total</t>
  </si>
  <si>
    <t>Preenchido</t>
  </si>
  <si>
    <t>Não preenchido</t>
  </si>
  <si>
    <t>Progresso:</t>
  </si>
  <si>
    <t>ID do participante</t>
  </si>
  <si>
    <t>Instituição</t>
  </si>
  <si>
    <t>Segmento</t>
  </si>
  <si>
    <t>Dispositivos</t>
  </si>
  <si>
    <t>Proposta</t>
  </si>
  <si>
    <t>Justificativa</t>
  </si>
  <si>
    <t>Posicionamento da Área Técnica</t>
  </si>
  <si>
    <t>TAGs</t>
  </si>
  <si>
    <t xml:space="preserve">Principais aspectos relatados pelos participantes </t>
  </si>
  <si>
    <t>Nos descritivos abaixo foram destacados os principais comentários sobre a proposta normativa sendo alguns sintetizados. Esses comentários foram extraídos da aba "Contribuições por Pessoa" onde se encontram na sua forma original.</t>
  </si>
  <si>
    <t>Opiniões sobre a proposta normativa</t>
  </si>
  <si>
    <r>
      <t>Proposta afetará POSITIVAMENTE</t>
    </r>
    <r>
      <rPr>
        <sz val="14"/>
        <color rgb="FF813365"/>
        <rFont val="Century Gothic"/>
        <family val="2"/>
      </rPr>
      <t xml:space="preserve"> </t>
    </r>
    <r>
      <rPr>
        <b/>
        <sz val="14"/>
        <color rgb="FF813365"/>
        <rFont val="Century Gothic"/>
        <family val="2"/>
      </rPr>
      <t>suas rotinas e atividades</t>
    </r>
  </si>
  <si>
    <t>Proposta afetará NEGATIVAMENTE suas rotinas e atividades</t>
  </si>
  <si>
    <t>Painel 1 - Perfil, Opinião e Percepção de Impactos - CP 775/2019</t>
  </si>
  <si>
    <t>Pessoa Física</t>
  </si>
  <si>
    <t>Pessoa Jurídica</t>
  </si>
  <si>
    <t>Setor Regulado:</t>
  </si>
  <si>
    <t xml:space="preserve">
Você é a favor desta proposta de norma?</t>
  </si>
  <si>
    <t xml:space="preserve">
Percepção de Impactos</t>
  </si>
  <si>
    <t>Cenário 1 - Detalha a quantidade de fichas preenchidas por segmento de representação:</t>
  </si>
  <si>
    <t>Perfis dos participantes</t>
  </si>
  <si>
    <t>Nº</t>
  </si>
  <si>
    <t>Total Geral</t>
  </si>
  <si>
    <t>Cenário 2 - Aponta o nível de aceitação da proposta normativa entre os participantes:</t>
  </si>
  <si>
    <t>Voce é a favor da norma?</t>
  </si>
  <si>
    <t>Cenário 3 - Apresenta o quanto os impactos da norma, sejam estes positivos ou negativos, afetam as rotinas e atividades dos participantes:</t>
  </si>
  <si>
    <t>A proposta de norma possui impactos?</t>
  </si>
  <si>
    <t>Cenário 4 - Organiza as contribuições de acordo com os dispositivos da norma:</t>
  </si>
  <si>
    <t>Sua contribuição será feita em nome de uma pessoa física ou uma pessoa jurídica?</t>
  </si>
  <si>
    <t>Qual desses segmentos você se identifica?</t>
  </si>
  <si>
    <t>Você é a favor desta proposta de norma?</t>
  </si>
  <si>
    <t>Você considera que a proposta de norma possui impactos</t>
  </si>
  <si>
    <t>Onde você está?</t>
  </si>
  <si>
    <t>Em qual desses segmentos você se identifica como setor regulado?</t>
  </si>
  <si>
    <t>Dispositivos da Norma</t>
  </si>
  <si>
    <t>ORIGEM DA CONTRIBUIÇÃO</t>
  </si>
  <si>
    <t>Nacional</t>
  </si>
  <si>
    <t>Internacional</t>
  </si>
  <si>
    <t>PESSOA FÍSICA/PESSOA JURÍDICA</t>
  </si>
  <si>
    <t xml:space="preserve">  </t>
  </si>
  <si>
    <t>Pessoa física</t>
  </si>
  <si>
    <t>Pessoa jurídica</t>
  </si>
  <si>
    <t>SEGMENTOS</t>
  </si>
  <si>
    <t>Profissional de saúde</t>
  </si>
  <si>
    <t>Outro profissional</t>
  </si>
  <si>
    <t>Pesquisador</t>
  </si>
  <si>
    <t>Cidadão</t>
  </si>
  <si>
    <t>Órgão  público</t>
  </si>
  <si>
    <t>Entidade de defesa do consumidor</t>
  </si>
  <si>
    <t>Associação de profissionais</t>
  </si>
  <si>
    <t>Setor regulado</t>
  </si>
  <si>
    <t>Outro</t>
  </si>
  <si>
    <t>CARACTERIZAÇÃO SETOR REGULADO</t>
  </si>
  <si>
    <t>Empresa</t>
  </si>
  <si>
    <t>Entidade representativa do setor regulado</t>
  </si>
  <si>
    <t>OPINIÃO GERAL</t>
  </si>
  <si>
    <t>Sim</t>
  </si>
  <si>
    <t>Tenho outra opinião</t>
  </si>
  <si>
    <t>Não responderam</t>
  </si>
  <si>
    <t>OPINIÃO POR SEGMENTO</t>
  </si>
  <si>
    <t>Setor regulado: empresa ou entidade representativa</t>
  </si>
  <si>
    <t>Conselho, sindicato ou associação de profissionais</t>
  </si>
  <si>
    <t>Entidade de defesa do consumidor ou associação de pacientes</t>
  </si>
  <si>
    <t>Órgão ou entidade do poder público</t>
  </si>
  <si>
    <t>Cidadão ou consumidor</t>
  </si>
  <si>
    <t>Pesquisador ou membro da comunidade científica</t>
  </si>
  <si>
    <t>Outro profissional relacionado ao tema</t>
  </si>
  <si>
    <t>IMPACTO</t>
  </si>
  <si>
    <t xml:space="preserve"> </t>
  </si>
  <si>
    <t>Positivos</t>
  </si>
  <si>
    <t>Negativos</t>
  </si>
  <si>
    <t>Positivos e Negativos</t>
  </si>
  <si>
    <t>IMPACTOS POR SEGMENTO</t>
  </si>
  <si>
    <t>5.      Os principais impactos apresentados pelos 0 respondentes que afirmaram que a proposta afetará negativamente suas rotinas e atividades foram:</t>
  </si>
  <si>
    <t>5.      O impacto apresentado pelo respondente que afirmou que a proposta afetará negativamente sua rotina e atividades foi</t>
  </si>
  <si>
    <t>6.      Em contrapartida, os principais impactos apresentados pelos 0 respondentes que afirmaram que a proposta lhes afetará positivamente foram:</t>
  </si>
  <si>
    <t xml:space="preserve">6.      Em contrapartida, o impacto apresentado pelo respondente que afirmou que a proposta afetará positivamente sua rotina e atividades foi </t>
  </si>
  <si>
    <t>Aceita (Total ou Parcialmente)</t>
  </si>
  <si>
    <t>Não aceita</t>
  </si>
  <si>
    <t>Inválida (Fora do escopo, sem clareza, dúvidas)</t>
  </si>
  <si>
    <t>Opinião dos participantes</t>
  </si>
  <si>
    <t>ID da resposta</t>
  </si>
  <si>
    <t>Data de envio</t>
  </si>
  <si>
    <t>Qual a origem da sua contribuição?</t>
  </si>
  <si>
    <t>Em qual unidade da federação?</t>
  </si>
  <si>
    <t>A sua contribuição será feita em nome de uma pessoa física ou uma pessoa jurídica?</t>
  </si>
  <si>
    <t>Nome da instituição:</t>
  </si>
  <si>
    <t>Qual o CNPJ da instituição que você representa?</t>
  </si>
  <si>
    <t>Qual é o seu segmento?</t>
  </si>
  <si>
    <t>Você é a favor desta proposta?</t>
  </si>
  <si>
    <t>5.2.17 CROMATOGRAFIA – INTRODUÇÃO - Proposta de alteração:</t>
  </si>
  <si>
    <t>5.2.17 CROMATOGRAFIA – INTRODUÇÃO - Justificativa/comentários:</t>
  </si>
  <si>
    <t>5.2.17 CROMATOGRAFIA – DEFINIÇÕES - Proposta de alteração:</t>
  </si>
  <si>
    <t>5.2.17 CROMATOGRAFIA – DEFINIÇÕES - Justificativa/comentários:</t>
  </si>
  <si>
    <t>5.2.17 CROMATOGRAFIA – Altura do prato (H) - Proposta de alteração:</t>
  </si>
  <si>
    <t>5.2.17 CROMATOGRAFIA – Altura do prato (H) - Justificativa/comentários:</t>
  </si>
  <si>
    <t>5.2.17 CROMATOGRAFIA – Altura reduzida dos pratos (h) - Proposta de alteração:</t>
  </si>
  <si>
    <t>5.2.17 CROMATOGRAFIA – Altura reduzida dos pratos (h) - Justificativa/comentários:</t>
  </si>
  <si>
    <t>5.2.17 CROMATOGRAFIA – Constante de distribuição (KO) - Proposta de alteração:</t>
  </si>
  <si>
    <t>5.2.17 CROMATOGRAFIA – Constante de distribuição (KO) - Justificativa/comentários:</t>
  </si>
  <si>
    <t>5.2.17 CROMATOGRAFIA – Cromatograma - Proposta de alteração:</t>
  </si>
  <si>
    <t>5.2.17 CROMATOGRAFIA – Cromatograma - Justificativa/comentários:</t>
  </si>
  <si>
    <t>5.2.17 CROMATOGRAFIA – Fator de retardo (RF) - Proposta de alteração:</t>
  </si>
  <si>
    <t>5.2.17 CROMATOGRAFIA – Fator de retardo (RF) - Justificativa/comentários:</t>
  </si>
  <si>
    <t>5.2.17 CROMATOGRAFIA – Fator de retenção (k) - Proposta de alteração:</t>
  </si>
  <si>
    <t>5.2.17 CROMATOGRAFIA – Fator de retenção (k) - Justificativa/comentários:</t>
  </si>
  <si>
    <t>5.2.17 CROMATOGRAFIA – Fator de separação (α) - Proposta de alteração:</t>
  </si>
  <si>
    <t>5.2.17 CROMATOGRAFIA – Fator de separação (α) - Justificativa/comentários:</t>
  </si>
  <si>
    <t>5.2.17 CROMATOGRAFIA – Fator de simetria (AS) - Proposta de alteração:</t>
  </si>
  <si>
    <t>5.2.17 CROMATOGRAFIA – Fator de simetria (AS) - Justificativa/comentários:</t>
  </si>
  <si>
    <t>5.2.17 CROMATOGRAFIA – Número de pratos teóricos (N) - Proposta de alteração:</t>
  </si>
  <si>
    <t>5.2.17 CROMATOGRAFIA – Número de pratos teóricos (N) - Justificativa/comentários:</t>
  </si>
  <si>
    <t>5.2.17 CROMATOGRAFIA – Pico - Proposta de alteração:</t>
  </si>
  <si>
    <t>5.2.17 CROMATOGRAFIA – Pico - Justificativa/comentários:</t>
  </si>
  <si>
    <t>5.2.17 CROMATOGRAFIA – Relação pico/vale (p/v) - Proposta de alteração:</t>
  </si>
  <si>
    <t>5.2.17 CROMATOGRAFIA – Relação pico/vale (p/v) - Justificativa/comentários:</t>
  </si>
  <si>
    <t>5.2.17 CROMATOGRAFIA – Relação sinal/ruído (S/R) - Proposta de alteração:</t>
  </si>
  <si>
    <t>5.2.17 CROMATOGRAFIA – Relação sinal/ruído (S/R) - Justificativa/comentários:</t>
  </si>
  <si>
    <t>5.2.17 CROMATOGRAFIA – Repetibilidade do sistema - Proposta de alteração:</t>
  </si>
  <si>
    <t>5.2.17 CROMATOGRAFIA – Repetibilidade do sistema - Justificativa/comentários:</t>
  </si>
  <si>
    <t>5.2.17 CROMATOGRAFIA – Resolução (RS) - Proposta de alteração:</t>
  </si>
  <si>
    <t>5.2.17 CROMATOGRAFIA – Resolução (RS) - Justificativa/comentários:</t>
  </si>
  <si>
    <t>5.2.17 CROMATOGRAFIA – Retardo relativo (Rrel) - Proposta de alteração:</t>
  </si>
  <si>
    <t>5.2.17 CROMATOGRAFIA – Retardo relativo (Rrel) - Justificativa/comentários:</t>
  </si>
  <si>
    <t>5.2.17 CROMATOGRAFIA – Retenção relativa (r) - Proposta de alteração:</t>
  </si>
  <si>
    <t>5.2.17 CROMATOGRAFIA – Retenção relativa (r) - Justificativa/comentários:</t>
  </si>
  <si>
    <t>5.2.17 CROMATOGRAFIA – Tempo de retenção (tR) - Proposta de alteração:</t>
  </si>
  <si>
    <t>5.2.17 CROMATOGRAFIA – Tempo de retenção (tR) - Justificativa/comentários:</t>
  </si>
  <si>
    <t>5.2.17 CROMATOGRAFIA – Tempo de retenção relativo (RRT) - Proposta de alteração:</t>
  </si>
  <si>
    <t>5.2.17 CROMATOGRAFIA – Tempo de retenção relativo (RRT) - Justificativa/comentários:</t>
  </si>
  <si>
    <t>5.2.17 CROMATOGRAFIA – Tempo de retenção de um composto não retido (to) - Proposta de alteração:</t>
  </si>
  <si>
    <t>5.2.17 CROMATOGRAFIA – Tempo de retenção de um composto não retido (to) - Justificativa/comentários:</t>
  </si>
  <si>
    <t>5.2.17 CROMATOGRAFIA – Tempo total da fase móvel (tt) - Proposta de alteração:</t>
  </si>
  <si>
    <t>5.2.17 CROMATOGRAFIA – Tempo total da fase móvel (tt) - Justificativa/comentários:</t>
  </si>
  <si>
    <t>5.2.17 CROMATOGRAFIA – Tempo morto (tM) - Proposta de alteração:</t>
  </si>
  <si>
    <t>5.2.17 CROMATOGRAFIA – Tempo morto (tM) - Justificativa/comentários:</t>
  </si>
  <si>
    <t>5.2.17 CROMATOGRAFIA – Volume morto (VM) - Proposta de alteração:</t>
  </si>
  <si>
    <t>5.2.17 CROMATOGRAFIA – Volume morto (VM) - Justificativa/comentários:</t>
  </si>
  <si>
    <t>5.2.17 CROMATOGRAFIA – Volume de retenção de um composto não retido (Vo) - Proposta de alteração:</t>
  </si>
  <si>
    <t>5.2.17 CROMATOGRAFIA – Volume de retenção de um composto não retido (Vo) - Justificativa/comentários:</t>
  </si>
  <si>
    <t>5.2.17 CROMATOGRAFIA – Volume de permanência (D) - Proposta de alteração:</t>
  </si>
  <si>
    <t>5.2.17 CROMATOGRAFIA – Volume de permanência (D) - Justificativa/comentários:</t>
  </si>
  <si>
    <t>5.2.17 CROMATOGRAFIA – Volume de retenção (VR) - Proposta de alteração:</t>
  </si>
  <si>
    <t>5.2.17 CROMATOGRAFIA – Volume de retenção (VR) - Justificativa/comentários:</t>
  </si>
  <si>
    <t>5.2.17 CROMATOGRAFIA – Volume total da fase móvel (Vt) - Proposta de alteração:</t>
  </si>
  <si>
    <t>5.2.17 CROMATOGRAFIA – Volume total da fase móvel (Vt) - Justificativa/comentários:</t>
  </si>
  <si>
    <t>5.2.17 CROMATOGRAFIA – ADEQUABILIDADE DO SISTEMA - Proposta de alteração:</t>
  </si>
  <si>
    <t>5.2.17 CROMATOGRAFIA – ADEQUABILIDADE DO SISTEMA - Justificativa/comentários:</t>
  </si>
  <si>
    <t>5.2.17 CROMATOGRAFIA – Repetibilidade do sistema - Proposta de alteração:</t>
  </si>
  <si>
    <t>5.2.17 CROMATOGRAFIA – Repetibilidade do sistema - Justificativa/comentários:</t>
  </si>
  <si>
    <t>5.2.17 CROMATOGRAFIA – Sensibilidade do sistema - Proposta de alteração:</t>
  </si>
  <si>
    <t>5.2.17 CROMATOGRAFIA – Sensibilidade do sistema - Justificativa/comentários:</t>
  </si>
  <si>
    <t>5.2.17 CROMATOGRAFIA – Simetria de pico - Proposta de alteração:</t>
  </si>
  <si>
    <t>5.2.17 CROMATOGRAFIA – Simetria de pico - Justificativa/comentários:</t>
  </si>
  <si>
    <t>5.2.17 CROMATOGRAFIA – AJUSTE DAS CONDIÇÕES CROMATOGRÁFICAS - Proposta de alteração:</t>
  </si>
  <si>
    <t>5.2.17 CROMATOGRAFIA – AJUSTE DAS CONDIÇÕES CROMATOGRÁFICAS - Justificativa/comentários:</t>
  </si>
  <si>
    <t>5.2.17 CROMATOGRAFIA – Cromatografia em camada delgada - Proposta de alteração:</t>
  </si>
  <si>
    <t>5.2.17 CROMATOGRAFIA – Cromatografia em camada delgada - Justificativa/comentários:</t>
  </si>
  <si>
    <t>5.2.17 CROMATOGRAFIA – Cromatografia a líquido: eluição isocrática - Parâmetros da coluna e fluxo - Proposta de alteração:</t>
  </si>
  <si>
    <t>5.2.17 CROMATOGRAFIA – Cromatografia a líquido: eluição isocrática - Parâmetros da coluna e fluxo - Justificativa/comentários:</t>
  </si>
  <si>
    <t>5.2.17 CROMATOGRAFIA – Cromatografia a líquido: eluição isocrática - Fase móvel - Proposta de alteração:</t>
  </si>
  <si>
    <t>5.2.17 CROMATOGRAFIA – Cromatografia a líquido: eluição isocrática - Fase móvel - Justificativa/comentários:</t>
  </si>
  <si>
    <t>5.2.17 CROMATOGRAFIA – Cromatografia a líquido: eluição em modo gradiente - Proposta de alteração:</t>
  </si>
  <si>
    <t>5.2.17 CROMATOGRAFIA – Cromatografia a líquido: eluição em modo gradiente - Justificativa/comentários:</t>
  </si>
  <si>
    <t>5.2.17 CROMATOGRAFIA – Cromatografia a líquido: eluição em modo gradiente - Parâmetros da coluna e fluxo - Proposta de alteração:</t>
  </si>
  <si>
    <t>5.2.17 CROMATOGRAFIA – Cromatografia a líquido: eluição em modo gradiente - Parâmetros da coluna e fluxo - Justificativa/comentários:</t>
  </si>
  <si>
    <t>5.2.17 CROMATOGRAFIA – Cromatografia a líquido: eluição em modo gradiente - Fase móvel - Proposta de alteração:</t>
  </si>
  <si>
    <t>5.2.17 CROMATOGRAFIA – Cromatografia a líquido: eluição em modo gradiente - Fase móvel - Justificativa/comentários:</t>
  </si>
  <si>
    <t>5.2.17 CROMATOGRAFIA – Cromatografia a líquido: eluição em modo gradiente - Volume de permanência (Dwell time) - Proposta de alteração:</t>
  </si>
  <si>
    <t>5.2.17 CROMATOGRAFIA – Cromatografia a líquido: eluição em modo gradiente - Volume de permanência (Dwell time) - Justificativa/comentários:</t>
  </si>
  <si>
    <t>5.2.17 CROMATOGRAFIA – Cromatografia a gás - Parâmetros da coluna - Proposta de alteração:</t>
  </si>
  <si>
    <t>5.2.17 CROMATOGRAFIA – Cromatografia a gás - Parâmetros da coluna - Justificativa/comentários:</t>
  </si>
  <si>
    <t>5.2.17 CROMATOGRAFIA – QUANTIFICAÇÃO - Proposta de alteração:</t>
  </si>
  <si>
    <t>5.2.17 CROMATOGRAFIA – QUANTIFICAÇÃO - Justificativa/comentários:</t>
  </si>
  <si>
    <t>5.2.17 CROMATOGRAFIA – QUANTIFICAÇÃO - Método com padronização externa - Usando uma curva de calibração - Proposta de alteração:</t>
  </si>
  <si>
    <t>5.2.17 CROMATOGRAFIA – QUANTIFICAÇÃO - Método com padronização externa - Usando uma curva de calibração - Justificativa/comentários:</t>
  </si>
  <si>
    <t>5.2.17 CROMATOGRAFIA – QUANTIFICAÇÃO - Método com padronização externa - Usando ponto único de calibração - Proposta de alteração:</t>
  </si>
  <si>
    <t>5.2.17 CROMATOGRAFIA – QUANTIFICAÇÃO - Método com padronização externa - Usando ponto único de calibração - Justificativa/comentários:</t>
  </si>
  <si>
    <t>5.2.17 CROMATOGRAFIA – QUANTIFICAÇÃO - Método com padronização interna - Usando uma curva de calibração - Proposta de alteração:</t>
  </si>
  <si>
    <t>5.2.17 CROMATOGRAFIA – QUANTIFICAÇÃO - Método com padronização interna - Usando uma curva de calibração - Justificativa/comentários:</t>
  </si>
  <si>
    <t>5.2.17 CROMATOGRAFIA – QUANTIFICAÇÃO - Método com padronização interna - Usando ponto único de calibração - Proposta de alteração:</t>
  </si>
  <si>
    <t>5.2.17 CROMATOGRAFIA – QUANTIFICAÇÃO - Método com padronização interna - Usando ponto único de calibração - Justificativa/comentários:</t>
  </si>
  <si>
    <t>5.2.17 CROMATOGRAFIA – QUANTIFICAÇÃO - Procedimento de normalização - Proposta de alteração:</t>
  </si>
  <si>
    <t>5.2.17 CROMATOGRAFIA – QUANTIFICAÇÃO - Procedimento de normalização - Justificativa/comentários:</t>
  </si>
  <si>
    <t>5.2.17 CROMATOGRAFIA – CONSIDERAÇÕES ADICIONAIS - Resposta do detector - Proposta de alteração:</t>
  </si>
  <si>
    <t>5.2.17 CROMATOGRAFIA – CONSIDERAÇÕES ADICIONAIS - Resposta do detector - Justificativa/comentários:</t>
  </si>
  <si>
    <t>5.2.17 CROMATOGRAFIA – CONSIDERAÇÕES ADICIONAIS - Picos interferentes - Proposta de alteração:</t>
  </si>
  <si>
    <t>5.2.17 CROMATOGRAFIA – CONSIDERAÇÕES ADICIONAIS - Picos interferentes - Justificativa/comentários:</t>
  </si>
  <si>
    <t>5.2.17 CROMATOGRAFIA – CONSIDERAÇÕES ADICIONAIS - Integração de picos - Proposta de alteração:</t>
  </si>
  <si>
    <t>5.2.17 CROMATOGRAFIA – CONSIDERAÇÕES ADICIONAIS - Integração de picos - Justificativa/comentários:</t>
  </si>
  <si>
    <t>5.2.17 CROMATOGRAFIA – CONSIDERAÇÕES ADICIONAIS - Limite de notificação - Proposta de alteração:</t>
  </si>
  <si>
    <t>5.2.17 CROMATOGRAFIA – CONSIDERAÇÕES ADICIONAIS - Limite de notificação - Justificativa/comentários:</t>
  </si>
  <si>
    <t>5.2.17.1 CROMATOGRAFIA EM CAMADA DELGADA – Texto inicial - Proposta de alteração:</t>
  </si>
  <si>
    <t>5.2.17.1 CROMATOGRAFIA EM CAMADA DELGADA – Texto inicial - Justificativa/comentários:</t>
  </si>
  <si>
    <t>5.2.17.1 CROMATOGRAFIA EM CAMADA DELGADA – EQUIPAMENTOS E PROCEDIMENTOS - Proposta de alteração:</t>
  </si>
  <si>
    <t>5.2.17.1 CROMATOGRAFIA EM CAMADA DELGADA – EQUIPAMENTOS E PROCEDIMENTOS - Justificativa/comentários:</t>
  </si>
  <si>
    <t>5.2.17.1 CROMATOGRAFIA EM CAMADA DELGADA – EQUIPAMENTOS E PROCEDIMENTOS - Fases estacionárias (adsorventes) - Proposta de alteração:</t>
  </si>
  <si>
    <t>5.2.17.1 CROMATOGRAFIA EM CAMADA DELGADA – EQUIPAMENTOS E PROCEDIMENTOS - Fases estacionárias (adsorventes) - Justificativa/comentários:</t>
  </si>
  <si>
    <t>5.2.17.1 CROMATOGRAFIA EM CAMADA DELGADA – EQUIPAMENTOS E PROCEDIMENTOS - Reveladores e métodos de detecção - Proposta de alteração:</t>
  </si>
  <si>
    <t>5.2.17.1 CROMATOGRAFIA EM CAMADA DELGADA – EQUIPAMENTOS E PROCEDIMENTOS - Reveladores e métodos de detecção - Justificativa/comentários:</t>
  </si>
  <si>
    <t>5.2.17.1 CROMATOGRAFIA EM CAMADA DELGADA – EQUIPAMENTOS E PROCEDIMENTOS - Interpretação - Proposta de alteração:</t>
  </si>
  <si>
    <t>5.2.17.1 CROMATOGRAFIA EM CAMADA DELGADA – EQUIPAMENTOS E PROCEDIMENTOS - Interpretação - Justificativa/comentários:</t>
  </si>
  <si>
    <t>5.2.17.2 CROMATOGRAFIA EM PAPEL – Texto inicial - Proposta de alteração:</t>
  </si>
  <si>
    <t>5.2.17.2 CROMATOGRAFIA EM PAPEL – Texto inicial - Justificativa/comentários:</t>
  </si>
  <si>
    <t>5.2.17.2 CROMATOGRAFIA EM PAPEL – EQUIPAMENTO E PROCEDIMENTOS - Proposta de alteração:</t>
  </si>
  <si>
    <t>5.2.17.2 CROMATOGRAFIA EM PAPEL – EQUIPAMENTO E PROCEDIMENTOS - Justificativa/comentários:</t>
  </si>
  <si>
    <t>5.2.17.2 CROMATOGRAFIA EM PAPEL – CROMATOGRAFIA ASCENDENTE - Proposta de alteração:</t>
  </si>
  <si>
    <t>5.2.17.2 CROMATOGRAFIA EM PAPEL – CROMATOGRAFIA ASCENDENTE - Justificativa/comentários:</t>
  </si>
  <si>
    <t>5.2.17.2 CROMATOGRAFIA EM PAPEL – CROMATOGRAFIA DESCENDENTE - Proposta de alteração:</t>
  </si>
  <si>
    <t>5.2.17.2 CROMATOGRAFIA EM PAPEL – CROMATOGRAFIA DESCENDENTE - Justificativa/comentários:</t>
  </si>
  <si>
    <t>5.2.17.3 CROMATOGRAFIA EM COLUNA ABERTA– Texto inicial - Proposta de alteração:</t>
  </si>
  <si>
    <t>5.2.17.3 CROMATOGRAFIA EM COLUNA ABERTA – Texto inicial - Justificativa/comentários:</t>
  </si>
  <si>
    <t>5.2.17.3 CROMATOGRAFIA EM COLUNA ABERTA– EQUIPAMENTO - Proposta de alteração:</t>
  </si>
  <si>
    <t>5.2.17.3 CROMATOGRAFIA EM COLUNA ABERTA– EQUIPAMENTO - Justificativa/comentários:</t>
  </si>
  <si>
    <t>5.2.17.5 CROMATOGRAFIA A GÁS – Texto inicial - Proposta de alteração:</t>
  </si>
  <si>
    <t>5.2.17.5 CROMATOGRAFIA A GÁS – Texto inicial - Justificativa/comentários:</t>
  </si>
  <si>
    <t>5.2.17.5 CROMATOGRAFIA A GÁS – EQUIPAMENTO - Proposta de alteração:</t>
  </si>
  <si>
    <t>5.2.17.5 CROMATOGRAFIA A GÁS – EQUIPAMENTO - Justificativa/comentários:</t>
  </si>
  <si>
    <t>5.2.17.5 CROMATOGRAFIA A GÁS – EQUIPAMENTO - Injetores - Proposta de alteração:</t>
  </si>
  <si>
    <t>5.2.17.5 CROMATOGRAFIA A GÁS – EQUIPAMENTO - Injetores - Justificativa/comentários:</t>
  </si>
  <si>
    <t>5.2.17.5 CROMATOGRAFIA A GÁS – EQUIPAMENTO - Fases estacionárias - Proposta de alteração:</t>
  </si>
  <si>
    <t>5.2.17.5 CROMATOGRAFIA A GÁS – EQUIPAMENTO - Fases estacionárias - Justificativa/comentários:</t>
  </si>
  <si>
    <t>5.2.17.5 CROMATOGRAFIA A GÁS – EQUIPAMENTO - Fases móveis - Proposta de alteração:</t>
  </si>
  <si>
    <t>5.2.17.5 CROMATOGRAFIA A GÁS – EQUIPAMENTO - Fases móveis - Justificativa/comentários:</t>
  </si>
  <si>
    <t>5.2.17.5 CROMATOGRAFIA A GÁS – EQUIPAMENTO - Detectores - Proposta de alteração:</t>
  </si>
  <si>
    <t>5.2.17.5 CROMATOGRAFIA A GÁS – EQUIPAMENTO - Detectores - Justificativa/comentários:</t>
  </si>
  <si>
    <t>5.2.17.5 CROMATOGRAFIA A GÁS – EQUIPAMENTO - Dispositivos para tratamento de dados - Proposta de alteração:</t>
  </si>
  <si>
    <t>5.2.17.5 CROMATOGRAFIA A GÁS – EQUIPAMENTO - Dispositivos para tratamento de dados - Justificativa/comentários:</t>
  </si>
  <si>
    <t>5.2.17.5 CROMATOGRAFIA A GÁS – PROCEDIMENTO - Proposta de alteração:</t>
  </si>
  <si>
    <t>5.2.17.5 CROMATOGRAFIA A GÁS – PROCEDIMENTO - Justificativa/comentários:</t>
  </si>
  <si>
    <t>5.2.17.5.1 CROMATOGRAFIA A GÁS EM ESPAÇO CONFINADO (headspace) – Texto inicial - Proposta de alteração:</t>
  </si>
  <si>
    <t>5.2.17.5.1 CROMATOGRAFIA A GÁS EM ESPAÇO CONFINADO (headspace) – Texto inicial - Justificativa/comentários:</t>
  </si>
  <si>
    <t>5.2.17.5.1 CROMATOGRAFIA A GÁS EM ESPAÇO CONFINADO (headspace) – EQUIPAMENTO - Proposta de alteração:</t>
  </si>
  <si>
    <t>5.2.17.5.1 CROMATOGRAFIA A GÁS EM ESPAÇO CONFINADO (headspace) – EQUIPAMENTO - Justificativa/comentários:</t>
  </si>
  <si>
    <t>5.2.17.5.1 CROMATOGRAFIA A GÁS EM ESPAÇO CONFINADO (headspace) – PROCEDIMENTO - Proposta de alteração:</t>
  </si>
  <si>
    <t>5.2.17.5.1 CROMATOGRAFIA A GÁS EM ESPAÇO CONFINADO (headspace) – PROCEDIMENTO - Justificativa/comentários:</t>
  </si>
  <si>
    <t>5.2.17.5.1 CROMATOGRAFIA A GÁS EM ESPAÇO CONFINADO (headspace) – PROCEDIMENTO - Calibração direta - Proposta de alteração:</t>
  </si>
  <si>
    <t>5.2.17.5.1 CROMATOGRAFIA A GÁS EM ESPAÇO CONFINADO (headspace) – PROCEDIMENTO - Calibração direta - Justificativa/comentários:</t>
  </si>
  <si>
    <t>5.2.17.5.1 CROMATOGRAFIA A GÁS EM ESPAÇO CONFINADO (headspace) – PROCEDIMENTO - Adição de padrão - Proposta de alteração:</t>
  </si>
  <si>
    <t>5.2.17.5.1 CROMATOGRAFIA A GÁS EM ESPAÇO CONFINADO (headspace) – PROCEDIMENTO - Adição de padrão - Justificativa/comentários:</t>
  </si>
  <si>
    <t>Referências bibliográficas:</t>
  </si>
  <si>
    <t>Você considera que esta proposta em consulta possui impactos:</t>
  </si>
  <si>
    <t> Descreva aqui os impactos positivos:</t>
  </si>
  <si>
    <t>2024-06-05 09:32:14</t>
  </si>
  <si>
    <t>São Paulo - SP</t>
  </si>
  <si>
    <t/>
  </si>
  <si>
    <t>"Tempo de retenção relativo (RRT) : Quando os tempos de retenção e as retenções relativas são fornecidas em monografias, estes são geralmente apenas para fins informativos. Não há critérios de aceitação aplicados a retenções relativas."</t>
  </si>
  <si>
    <t>Qual será o critério estabelecido de variação do tempo de retenção relativo do meu cromatograma e do método farmacopéico? Empresas estabelecem critérios como 10% ou até mesmo 1 ou 2 minutos em relação ao método farmacopéico.</t>
  </si>
  <si>
    <t>As dimensões e partículas utilizadas no desenvolvimento de um método farmacopéico são baseados num procedimento criado e elaborado por um terceiro e reproduzido pela farmacopéia e não necessariamente deve ser seguida MARCA e MODELO informados na Farmacopeia americana através do seu site.
Texto válido para eluição de gradiente.</t>
  </si>
  <si>
    <t>Algumas colunas estabelecidas no método farmacopéico da USP foram descontinuadas pelo fabricante PerkinElmer, como no caso do PACLITAXEL INJECTION (coluna Fluorosep), AZITHROMYCIN (coluna Gammabond), PAROXETINE EXTENDED-RELEASE TABLETS (coluna Chromagabond) e a Farmacopeia não recebeu a notificação e não tem como saber se as colunas destes métodos foram descontinuadas, cabendo a terceiros a criação de um novo método e submissão à eles, para que entre numa fila de análise e consequentemente uma demora que poderao levar anos.
Outro ponto são os métodos que utilizam colunas com fase estacionárias criadas em 1972, como no caso das colunas WAT027324 - µBondapak C18 Column, 125Å, 10 µm, 3.9 mm X 300 mm, 1/pk, onde a fase estacionária é de partículas irregulares e com baixo número de pratos teóricos, onde:
A ANVISA tem solicitado as empresas farmacêuticas a utilização e reprodução dos métodos tal qual estabelecidos na USP, quando apresentado, e seguido o que está estabelecido na aba Chormatographic columns (https://www.uspchromcolumns.com/chrom/display) onde muitas das vezes são essas colunas antigas que foram utilizadas e as empresas não modificam pois terão que validar todo o método, pois utilizaram uma coluna diferente do que foi estabelecido.</t>
  </si>
  <si>
    <t>Os métodos cromatográficos são de extreme importância na indústria, principalmente na indústria farmacêutica onde os parâmetros estabelecidos nas farmacopeias são utilizados na sua integralidade para a reprodução dos seus métodos. Com a revisão dos ICH haverão necessidades de alteração de alguns pontos e temos que ter uma atenção nestes métodos pois serão necessários um conhecimento maior na parte cromatográfica.
Outro ponto não citado acima, é a utilização de duas colunas de lotes diferentes na elaboração da robustez do método, que em termos gerais estão testando a robustez da coluna e não do método.</t>
  </si>
  <si>
    <t>2024-06-20 20:50:44</t>
  </si>
  <si>
    <t>Contribuição apenas sobre o tema pico/vale.</t>
  </si>
  <si>
    <t>Não fica claro na proposta nem no ICH, nem na farmacopeia americana muito menos na brasileira que discursa quando uma monografia solicita razão de pico vale de no mínimo 10 em detrimento que quando o Hv (altura do vale) é zero, automaticamente o software não consegue calcular a razão pico/vale, como a separação quando é zero tende ao infinito, então automaticamente passa no critério. Passei por 3 empresas que validaram um método na monografia americana em que havia a citação de pico/vale como critério de aceitação de no mínimo 10, das três vezes o cromatograma não conseguia calcular a razão do pico vale, devido ao Hv ser zero, que obrigatoriamente quando Hv = 0, há uma separação entre os dois picos, ou seja não precisaria apresentar número de pico vale, que o software o deixaria em branco, que qualquer número dividido por zero é zero. Porém, as três empresas que passei, ficaram com receio da Anvisa solicitar o número, e solicitaram para eu forçar o pico (criar um pico inexistente e colocar um comando de force drop line, para a linha de base ser forçada para baixo de modo que crie uma altura forçada da altura do vale em relação ao pico principal (Hv). Com isso o Hv seria forçado a ser calculado. Porém entendo que essa prática é errada, e que falta conhecimento científico para muitas indústrias farmacêuticas. Em discussão com o Horácio Papa da USP, ele comentou quando Hv= 0, a separação é infinita então automaticamente passa no critério.
Então deveria ser melhor descrito que quando o Hv é zero qual outro critério de aceitação pode ser apresentado para provar, exemplo a resolução entre o suposto pico vale e o pico principal deve ser maior que 1,6 na ausência do software calcular a razão pico vale, por ter o Hv = 0.</t>
  </si>
  <si>
    <t>Sem a menção de alternativa de métodos farmacopeicos que solicitam razão de pico/vale de no mínimo 10 por exemplo quando a Hv = 0 sobre o que pode ser apresentado para comprovar Hv = 0, muitas indústrias farmacêuticas produzem dados irreais com comandos de cromatogramas que a Anvisa não recebe e não sabe que esta acontecendo para poder corrigir a falha. Quem trabalha com a USP é consenso que quando há separação suficiente que o Hv apresenta valor zero, há uma separação suficiente do gráfico, que pode ser representado pela resolução entre os picos. 
Nas referências fica claro como o software calcula, as farmacopeias não oferecem opção de quando não calcula o que pode ser apresentado, por isso as indústrias que passei mesmo havendo separação cromatográfica me fizeram forçar o uso de edição de ferramentas de integração para aparecer o número de pico vale, mesmo não tendo necessidade, que quando o Hv = 0 nos parâmetros default de integração automaticamente há separação então o critério passa automaticamente.</t>
  </si>
  <si>
    <t>https://support.waters.com/KB_Inf/Empower_Tips_of_the_Week/WKB69952_How_to_Calculate_the_Ratio_of_Peak_Height_to_Valley_Height#:~:text=Start%20p%2Fv%20calculates%20the%20ratio%20of%20peak%20height,a%20peak%20end%20equal%20to%20the%20valley%20point.
https://support.waters.com/KB_Inf/Empower_Breeze/WKB12728_Start_and_End_p_v_is_not_being_calculated_in_Empower_3</t>
  </si>
  <si>
    <t>Não fiz a leitura de tudo, deixei minha contribuição sobre a razão pico vale que me encomodou pelos gestores de vários lugares que passei, terem solicitado para eu seguir uma prática que considero errado (forçando linha de base, e criação de pico vale inexistente pelo comando de force peak = criar pico onde não existe).</t>
  </si>
  <si>
    <t>2024-07-11 17:41:32</t>
  </si>
  <si>
    <t>ALANAC - Associação dos Laboratórios Farmacêuticos Nacionais</t>
  </si>
  <si>
    <t>53.100.095/0001-81</t>
  </si>
  <si>
    <t>Dúvida: RELAÇÃO SINAL/RUÍDO (S/R)
A Consulta pública propõe alterar a forma de cálculo da relação sinal ruído, entretanto, este valor é diferente do disposto no capítulo geral &lt;621&gt; Chromatography, da USP, dito isto, gostaríamos de verificar a possibilidade de utilizar o cálculo proposto para o parâmetro relação sinal-ruído conforme já estabelecido pela USP.</t>
  </si>
  <si>
    <t>Comentário: ADEQUABILIDADE DO SISTEMA
A consulta pública traz, em alinhamento ao descrito na USP, um tópico sobre adequação do sistema no qual é apresentado o item Repetibilidade do sistema – ensaio de uma substância ativa ou de um excipiente. A revisão não deixa claro se este critério de desvio deve ser aplicado apenas nos ensaios de doseamento de IFA e de excipientes ou se aplica também à métodos de doseamento em produto acabado. Vide comentário - Repetibilidade do sistema</t>
  </si>
  <si>
    <t>Comentário: ADEQUABILIDADE DO SISTEMA
A consulta pública traz, em alinhamento ao descrito na USP, um tópico sobre adequação do sistema no qual é apresentado o item Repetibilidade do sistema – ensaio de uma substância ativa ou de um excipiente. A revisão não deixa claro se este critério de desvio deve ser aplicado apenas nos ensaios de doseamento de IFA e de excipientes ou se aplica também à métodos de doseamento em produto acabado. Vide comentário - ADEQUABILIDADE DO SISTEMA</t>
  </si>
  <si>
    <t>A proposta em consulta pública traz harmonização do método com outras farmacopeias, garantido inovação ao processo regulatório</t>
  </si>
  <si>
    <t>2024-07-11 17:34:47</t>
  </si>
  <si>
    <t>PF Consumer Healthcare Brazil Imp e Dist</t>
  </si>
  <si>
    <t>30.872.270/0001-53</t>
  </si>
  <si>
    <t>-Number of Theoretical Plates definition:  The first paragraph aligns with PDG, but the first calculation does not.  This appears to be legacy FB text.  The second calculation does, however, align with the PDG text.  I am not sure if both calculations need to be included.</t>
  </si>
  <si>
    <t>-Signal to Noise definition:  This text aligns with the original PDG sign-off.  However, I would like to mention that the USP and Ph. Eur. have both updated the definition of noise from the PDG text “20 times peak width at half-height” to “5 times peak width at half-height.” The Japanese Pharmacopoeia has also proposed to make this change so I would suggest that the FB align as well.  The sentence “If a baseline of 20 times width at ½ height cannot be obtained….” could therefore be deleted.</t>
  </si>
  <si>
    <t>-Resolution definition:  The first calculation given in this definition does not align with the PDG text.  I did not find it in the former FB text either.</t>
  </si>
  <si>
    <t>Harmonização com PDG.</t>
  </si>
  <si>
    <t xml:space="preserve">5.2.17 CROMATOGRAFIA – DEFINIÇÕES </t>
  </si>
  <si>
    <t>5.2.17 CROMATOGRAFIA – Altura do prato (H) </t>
  </si>
  <si>
    <t xml:space="preserve">5.2.17 CROMATOGRAFIA – Altura reduzida dos pratos (h) </t>
  </si>
  <si>
    <t>5.2.17 CROMATOGRAFIA – Constante de distribuição (KO) </t>
  </si>
  <si>
    <t xml:space="preserve">5.2.17 CROMATOGRAFIA – Cromatograma </t>
  </si>
  <si>
    <t xml:space="preserve">5.2.17 CROMATOGRAFIA – Fator de retardo (RF) </t>
  </si>
  <si>
    <t>5.2.17 CROMATOGRAFIA – Fator de retenção (k) </t>
  </si>
  <si>
    <t xml:space="preserve">5.2.17 CROMATOGRAFIA – Fator de separação (α) </t>
  </si>
  <si>
    <t xml:space="preserve">5.2.17 CROMATOGRAFIA – Fator de simetria (AS) </t>
  </si>
  <si>
    <t>5.2.17 CROMATOGRAFIA – Número de pratos teóricos (N) </t>
  </si>
  <si>
    <t xml:space="preserve">5.2.17 CROMATOGRAFIA – Pico </t>
  </si>
  <si>
    <t>5.2.17 CROMATOGRAFIA – Relação pico/vale (p/v) </t>
  </si>
  <si>
    <t xml:space="preserve">5.2.17 CROMATOGRAFIA – Relação sinal/ruído (S/R) </t>
  </si>
  <si>
    <t>5.2.17 CROMATOGRAFIA – Repetibilidade do sistema </t>
  </si>
  <si>
    <t xml:space="preserve">5.2.17 CROMATOGRAFIA – Resolução (RS) </t>
  </si>
  <si>
    <t xml:space="preserve">5.2.17 CROMATOGRAFIA – Retardo relativo (Rrel) </t>
  </si>
  <si>
    <t xml:space="preserve">5.2.17 CROMATOGRAFIA – Retenção relativa (r) </t>
  </si>
  <si>
    <t xml:space="preserve">5.2.17 CROMATOGRAFIA – Tempo de retenção (tR) </t>
  </si>
  <si>
    <t xml:space="preserve">5.2.17 CROMATOGRAFIA – Tempo de retenção relativo (RRT) </t>
  </si>
  <si>
    <t xml:space="preserve">5.2.17 CROMATOGRAFIA – Tempo de retenção de um composto não retido (to) </t>
  </si>
  <si>
    <t xml:space="preserve">5.2.17 CROMATOGRAFIA – Tempo total da fase móvel (tt) </t>
  </si>
  <si>
    <t xml:space="preserve">5.2.17 CROMATOGRAFIA – Tempo morto (tM) </t>
  </si>
  <si>
    <t xml:space="preserve">5.2.17 CROMATOGRAFIA – Volume morto (VM) </t>
  </si>
  <si>
    <t xml:space="preserve">5.2.17 CROMATOGRAFIA – Volume de retenção de um composto não retido (Vo) </t>
  </si>
  <si>
    <t xml:space="preserve">5.2.17 CROMATOGRAFIA – Volume de permanência (D) </t>
  </si>
  <si>
    <t xml:space="preserve">5.2.17 CROMATOGRAFIA – Volume de retenção (VR) </t>
  </si>
  <si>
    <t xml:space="preserve">5.2.17 CROMATOGRAFIA – Volume total da fase móvel (Vt) </t>
  </si>
  <si>
    <t xml:space="preserve">5.2.17 CROMATOGRAFIA – ADEQUABILIDADE DO SISTEMA </t>
  </si>
  <si>
    <t xml:space="preserve">5.2.17 CROMATOGRAFIA – Repetibilidade do sistema </t>
  </si>
  <si>
    <t xml:space="preserve">5.2.17 CROMATOGRAFIA – Sensibilidade do sistema </t>
  </si>
  <si>
    <t xml:space="preserve">5.2.17 CROMATOGRAFIA – Simetria de pico </t>
  </si>
  <si>
    <t xml:space="preserve">5.2.17 CROMATOGRAFIA – AJUSTE DAS CONDIÇÕES CROMATOGRÁFICAS </t>
  </si>
  <si>
    <t xml:space="preserve">5.2.17 CROMATOGRAFIA – Cromatografia em camada delgada </t>
  </si>
  <si>
    <t xml:space="preserve">5.2.17 CROMATOGRAFIA – Cromatografia a líquido: eluição isocrática - Parâmetros da coluna e fluxo </t>
  </si>
  <si>
    <t xml:space="preserve">5.2.17 CROMATOGRAFIA – Cromatografia a líquido: eluição isocrática - Fase móvel </t>
  </si>
  <si>
    <t xml:space="preserve">5.2.17 CROMATOGRAFIA – Cromatografia a líquido: eluição em modo gradiente </t>
  </si>
  <si>
    <t xml:space="preserve">5.2.17 CROMATOGRAFIA – Cromatografia a líquido: eluição em modo gradiente - Parâmetros da coluna e fluxo </t>
  </si>
  <si>
    <t xml:space="preserve">5.2.17 CROMATOGRAFIA – Cromatografia a líquido: eluição em modo gradiente - Fase móvel </t>
  </si>
  <si>
    <t xml:space="preserve">5.2.17 CROMATOGRAFIA – Cromatografia a líquido: eluição em modo gradiente - Volume de permanência (Dwell time) </t>
  </si>
  <si>
    <t xml:space="preserve">5.2.17 CROMATOGRAFIA – Cromatografia a gás - Parâmetros da coluna </t>
  </si>
  <si>
    <t xml:space="preserve">5.2.17 CROMATOGRAFIA – QUANTIFICAÇÃO </t>
  </si>
  <si>
    <t xml:space="preserve">5.2.17 CROMATOGRAFIA – QUANTIFICAÇÃO - Método com padronização externa - Usando uma curva de calibração </t>
  </si>
  <si>
    <t xml:space="preserve">5.2.17 CROMATOGRAFIA – QUANTIFICAÇÃO - Método com padronização externa - Usando ponto único de calibração </t>
  </si>
  <si>
    <t xml:space="preserve">5.2.17 CROMATOGRAFIA – QUANTIFICAÇÃO - Método com padronização interna - Usando uma curva de calibração </t>
  </si>
  <si>
    <t xml:space="preserve">5.2.17 CROMATOGRAFIA – QUANTIFICAÇÃO - Método com padronização interna - Usando ponto único de calibração </t>
  </si>
  <si>
    <t xml:space="preserve">5.2.17 CROMATOGRAFIA – QUANTIFICAÇÃO - Procedimento de normalização </t>
  </si>
  <si>
    <t xml:space="preserve">5.2.17 CROMATOGRAFIA – CONSIDERAÇÕES ADICIONAIS - Resposta do detector </t>
  </si>
  <si>
    <t xml:space="preserve">5.2.17 CROMATOGRAFIA – CONSIDERAÇÕES ADICIONAIS - Picos interferentes </t>
  </si>
  <si>
    <t xml:space="preserve">5.2.17 CROMATOGRAFIA – CONSIDERAÇÕES ADICIONAIS - Integração de picos </t>
  </si>
  <si>
    <t xml:space="preserve">5.2.17 CROMATOGRAFIA – CONSIDERAÇÕES ADICIONAIS - Limite de notificação </t>
  </si>
  <si>
    <t xml:space="preserve">5.2.17.1 CROMATOGRAFIA EM CAMADA DELGADA – Texto inicial </t>
  </si>
  <si>
    <t xml:space="preserve">5.2.17.1 CROMATOGRAFIA EM CAMADA DELGADA – EQUIPAMENTOS E PROCEDIMENTOS </t>
  </si>
  <si>
    <t xml:space="preserve">5.2.17.1 CROMATOGRAFIA EM CAMADA DELGADA – EQUIPAMENTOS E PROCEDIMENTOS - Fases estacionárias (adsorventes) </t>
  </si>
  <si>
    <t xml:space="preserve">5.2.17.1 CROMATOGRAFIA EM CAMADA DELGADA – EQUIPAMENTOS E PROCEDIMENTOS - Reveladores e métodos de detecção </t>
  </si>
  <si>
    <t xml:space="preserve">5.2.17.1 CROMATOGRAFIA EM CAMADA DELGADA – EQUIPAMENTOS E PROCEDIMENTOS - Interpretação </t>
  </si>
  <si>
    <t xml:space="preserve">5.2.17.2 CROMATOGRAFIA EM PAPEL – Texto inicial </t>
  </si>
  <si>
    <t xml:space="preserve">5.2.17.2 CROMATOGRAFIA EM PAPEL – EQUIPAMENTO E PROCEDIMENTOS </t>
  </si>
  <si>
    <t xml:space="preserve">5.2.17.2 CROMATOGRAFIA EM PAPEL – CROMATOGRAFIA ASCENDENTE </t>
  </si>
  <si>
    <t xml:space="preserve">5.2.17.2 CROMATOGRAFIA EM PAPEL – CROMATOGRAFIA DESCENDENTE </t>
  </si>
  <si>
    <t xml:space="preserve">5.2.17.3 CROMATOGRAFIA EM COLUNA ABERTA– Texto inicial </t>
  </si>
  <si>
    <t xml:space="preserve">5.2.17.3 CROMATOGRAFIA EM COLUNA ABERTA– EQUIPAMENTO </t>
  </si>
  <si>
    <t xml:space="preserve">5.2.17.3 CROMATOGRAFIA EM COLUNA ABERTA– PROCEDIMENTO - Cromatografia em coluna aberta por adsorção </t>
  </si>
  <si>
    <t xml:space="preserve">5.2.17.3 CROMATOGRAFIA EM COLUNA ABERTA– PROCEDIMENTO - Cromatografia em coluna aberta por partição </t>
  </si>
  <si>
    <t xml:space="preserve">5.2.17.3 CROMATOGRAFIA EM COLUNA ABERTA– PROCEDIMENTO - Cromatografia em coluna por troca iônica </t>
  </si>
  <si>
    <t xml:space="preserve">5.2.17.4 CROMATOGRAFIA A LÍQUIDO DE ALTA EFICIÊNCIA – Texto inicial </t>
  </si>
  <si>
    <t xml:space="preserve">5.2.17.4 CROMATOGRAFIA A LÍQUIDO DE ALTA EFICIÊNCIA – APARELHAGEM </t>
  </si>
  <si>
    <t xml:space="preserve">5.2.17.4 CROMATOGRAFIA A LÍQUIDO DE ALTA EFICIÊNCIA – PROCEDIMENTO </t>
  </si>
  <si>
    <t xml:space="preserve">5.2.17.4.1 CROMATOGRAFIA DE ÍONS – Texto inicial </t>
  </si>
  <si>
    <t xml:space="preserve">5.2.17.4.1 CROMATOGRAFIA DE ÍONS – PROCEDIMENTO </t>
  </si>
  <si>
    <t xml:space="preserve">5.2.17.5 CROMATOGRAFIA A GÁS – Texto inicial </t>
  </si>
  <si>
    <t xml:space="preserve">5.2.17.5 CROMATOGRAFIA A GÁS – EQUIPAMENTO </t>
  </si>
  <si>
    <t xml:space="preserve">5.2.17.5 CROMATOGRAFIA A GÁS – EQUIPAMENTO - Injetores </t>
  </si>
  <si>
    <t xml:space="preserve">5.2.17.5 CROMATOGRAFIA A GÁS – EQUIPAMENTO - Fases estacionárias </t>
  </si>
  <si>
    <t xml:space="preserve">5.2.17.5 CROMATOGRAFIA A GÁS – EQUIPAMENTO - Fases móveis </t>
  </si>
  <si>
    <t xml:space="preserve">5.2.17.5 CROMATOGRAFIA A GÁS – EQUIPAMENTO - Detectores </t>
  </si>
  <si>
    <t xml:space="preserve">5.2.17.5 CROMATOGRAFIA A GÁS – EQUIPAMENTO - Dispositivos para tratamento de dados </t>
  </si>
  <si>
    <t xml:space="preserve">5.2.17.5 CROMATOGRAFIA A GÁS – PROCEDIMENTO </t>
  </si>
  <si>
    <t xml:space="preserve">5.2.17.5.1 CROMATOGRAFIA A GÁS EM ESPAÇO CONFINADO (headspace) – Texto inicial </t>
  </si>
  <si>
    <t xml:space="preserve">5.2.17.5.1 CROMATOGRAFIA A GÁS EM ESPAÇO CONFINADO (headspace) – EQUIPAMENTO </t>
  </si>
  <si>
    <t xml:space="preserve">5.2.17.5.1 CROMATOGRAFIA A GÁS EM ESPAÇO CONFINADO (headspace) – PROCEDIMENTO </t>
  </si>
  <si>
    <t xml:space="preserve">5.2.17.5.1 CROMATOGRAFIA A GÁS EM ESPAÇO CONFINADO (headspace) – PROCEDIMENTO - Calibração direta </t>
  </si>
  <si>
    <t xml:space="preserve">5.2.17.5.1 CROMATOGRAFIA A GÁS EM ESPAÇO CONFINADO (headspace) – PROCEDIMENTO - Adição de padrão </t>
  </si>
  <si>
    <t xml:space="preserve">5.2.17 CROMATOGRAFIA – INTRODUÇÃO </t>
  </si>
  <si>
    <t>Nome dos Respondentes</t>
  </si>
  <si>
    <t>    Participantes não  fizeram  comentários no campo do formulário para opiniões sobre a norma.</t>
  </si>
  <si>
    <t>"Os métodos cromatográficos são de extreme importância na indústria, principalmente na indústria farmacêutica onde os parâmetros estabelecidos nas farmacopeias são utilizados na sua integralidade para a reprodução dos seus métodos. Com a revisão dos ICH haverão necessidades de alteração de alguns pontos e temos que ter uma atenção nestes métodos pois serão necessários um conhecimento maior na parte cromatográfica.
Outro ponto não citado acima, é a utilização de duas colunas de lotes diferentes na elaboração da robustez do método, que em termos gerais estão testando a robustez da coluna e não do método."</t>
  </si>
  <si>
    <t>"A proposta em consulta pública traz harmonização do método com outras farmacopeias, garantido inovação ao processo regulatório"</t>
  </si>
  <si>
    <t>"Harmonização com PDG."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</si>
</sst>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60" x14ac:knownFonts="1">
    <font>
      <sz val="10"/>
      <color theme="4" tint="-0.24994659260841701"/>
      <name val="Corbel"/>
      <family val="2"/>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0"/>
      <color theme="0"/>
      <name val="Corbel"/>
      <family val="2"/>
    </font>
    <font>
      <sz val="24"/>
      <color theme="0"/>
      <name val="Tw Cen MT Condensed Extra Bold"/>
      <family val="4"/>
      <scheme val="major"/>
    </font>
    <font>
      <b/>
      <sz val="14"/>
      <color theme="0"/>
      <name val="Tw Cen MT Condensed"/>
      <family val="2"/>
    </font>
    <font>
      <b/>
      <sz val="14"/>
      <color theme="0" tint="-4.9989318521683403E-2"/>
      <name val="Tw Cen MT Condensed"/>
      <family val="2"/>
    </font>
    <font>
      <sz val="11"/>
      <color theme="0"/>
      <name val="Franklin Gothic Book"/>
      <family val="2"/>
      <scheme val="minor"/>
    </font>
    <font>
      <sz val="11"/>
      <name val="Franklin Gothic Book"/>
      <family val="2"/>
      <scheme val="minor"/>
    </font>
    <font>
      <b/>
      <sz val="20"/>
      <color theme="0"/>
      <name val="Segoe UI Light"/>
      <family val="2"/>
    </font>
    <font>
      <b/>
      <sz val="12"/>
      <color theme="0" tint="-0.14999847407452621"/>
      <name val="Segoe UI Light"/>
      <family val="2"/>
    </font>
    <font>
      <b/>
      <sz val="14"/>
      <color theme="0" tint="-0.14999847407452621"/>
      <name val="Segoe UI Light"/>
      <family val="2"/>
    </font>
    <font>
      <b/>
      <sz val="20"/>
      <color theme="0" tint="-0.249977111117893"/>
      <name val="Segoe UI Light"/>
      <family val="2"/>
    </font>
    <font>
      <b/>
      <sz val="18"/>
      <color theme="0" tint="-0.249977111117893"/>
      <name val="Segoe UI Light"/>
      <family val="2"/>
    </font>
    <font>
      <b/>
      <sz val="12"/>
      <color theme="0"/>
      <name val="Segoe UI Light"/>
      <family val="2"/>
    </font>
    <font>
      <b/>
      <sz val="13"/>
      <color theme="0"/>
      <name val="Segoe UI Light"/>
      <family val="2"/>
    </font>
    <font>
      <b/>
      <sz val="12"/>
      <color theme="1"/>
      <name val="Franklin Gothic Book"/>
      <family val="2"/>
      <scheme val="minor"/>
    </font>
    <font>
      <sz val="12"/>
      <color theme="1"/>
      <name val="Franklin Gothic Book"/>
      <family val="2"/>
      <scheme val="minor"/>
    </font>
    <font>
      <b/>
      <sz val="11"/>
      <color theme="0"/>
      <name val="Segoe UI Light"/>
      <family val="2"/>
    </font>
    <font>
      <b/>
      <sz val="14"/>
      <color theme="0" tint="-0.249977111117893"/>
      <name val="Segoe UI Light"/>
      <family val="2"/>
    </font>
    <font>
      <b/>
      <sz val="11"/>
      <color theme="0" tint="-0.14999847407452621"/>
      <name val="Segoe UI Light"/>
      <family val="2"/>
    </font>
    <font>
      <b/>
      <sz val="11"/>
      <name val="Franklin Gothic Book"/>
      <family val="2"/>
      <scheme val="minor"/>
    </font>
    <font>
      <b/>
      <sz val="12"/>
      <name val="Franklin Gothic Book"/>
      <family val="2"/>
      <scheme val="minor"/>
    </font>
    <font>
      <sz val="18"/>
      <color theme="4" tint="-0.24994659260841701"/>
      <name val="Corbel"/>
      <family val="2"/>
    </font>
    <font>
      <sz val="10"/>
      <color theme="4" tint="-0.24994659260841701"/>
      <name val="Century Gothic"/>
      <family val="2"/>
    </font>
    <font>
      <sz val="9"/>
      <name val="Century Gothic"/>
      <family val="2"/>
    </font>
    <font>
      <sz val="10"/>
      <color theme="4" tint="-0.499984740745262"/>
      <name val="Century Gothic"/>
      <family val="2"/>
    </font>
    <font>
      <sz val="18"/>
      <color rgb="FF813365"/>
      <name val="Century Gothic"/>
      <family val="2"/>
    </font>
    <font>
      <sz val="18"/>
      <color theme="4" tint="-0.24994659260841701"/>
      <name val="Century Gothic"/>
      <family val="2"/>
    </font>
    <font>
      <sz val="10"/>
      <color theme="4" tint="-0.24994659260841701"/>
      <name val="Corbel"/>
      <family val="2"/>
    </font>
    <font>
      <b/>
      <sz val="20"/>
      <color theme="9" tint="-0.499984740745262"/>
      <name val="Century Gothic"/>
      <family val="2"/>
    </font>
    <font>
      <b/>
      <sz val="14"/>
      <color rgb="FF813365"/>
      <name val="Century Gothic"/>
      <family val="2"/>
    </font>
    <font>
      <sz val="14"/>
      <color rgb="FF813365"/>
      <name val="Century Gothic"/>
      <family val="2"/>
    </font>
    <font>
      <sz val="9"/>
      <color theme="0"/>
      <name val="Franklin Gothic Book"/>
      <family val="2"/>
      <scheme val="minor"/>
    </font>
    <font>
      <b/>
      <sz val="12"/>
      <color theme="4" tint="-0.24994659260841701"/>
      <name val="Century Gothic"/>
      <family val="2"/>
    </font>
    <font>
      <b/>
      <sz val="12"/>
      <color theme="4" tint="-0.24994659260841701"/>
      <name val="Corbel"/>
      <family val="2"/>
    </font>
    <font>
      <b/>
      <sz val="10"/>
      <color theme="4" tint="-0.24994659260841701"/>
      <name val="Corbel"/>
      <family val="2"/>
    </font>
    <font>
      <b/>
      <sz val="10"/>
      <name val="Century Gothic"/>
      <family val="2"/>
    </font>
    <font>
      <sz val="11"/>
      <color theme="4" tint="-0.24994659260841701"/>
      <name val="Corbel"/>
      <family val="2"/>
    </font>
    <font>
      <sz val="9"/>
      <name val="Franklin Gothic Book"/>
      <family val="2"/>
      <scheme val="minor"/>
    </font>
    <font>
      <sz val="10"/>
      <name val="Corbel"/>
      <family val="2"/>
    </font>
    <font>
      <sz val="9"/>
      <color theme="4" tint="-0.24994659260841701"/>
      <name val="Calibri"/>
      <family val="2"/>
    </font>
    <font>
      <sz val="11"/>
      <color theme="4" tint="-0.24994659260841701"/>
      <name val="Calibri"/>
      <family val="2"/>
    </font>
    <font>
      <sz val="11"/>
      <name val="Calibri"/>
      <family val="2"/>
    </font>
    <font>
      <b/>
      <sz val="11"/>
      <color theme="0"/>
      <name val="Calibri"/>
      <family val="2"/>
    </font>
    <font>
      <sz val="9"/>
      <name val="Calibri"/>
      <family val="2"/>
    </font>
    <font>
      <sz val="10"/>
      <name val="Calibri"/>
      <family val="2"/>
    </font>
    <font>
      <sz val="10"/>
      <color theme="0"/>
      <name val="Calibri"/>
      <family val="2"/>
    </font>
    <font>
      <sz val="9"/>
      <color theme="0"/>
      <name val="Calibri"/>
      <family val="2"/>
    </font>
    <font>
      <b/>
      <sz val="10"/>
      <color theme="4" tint="-0.499984740745262"/>
      <name val="Century Gothic"/>
      <family val="2"/>
    </font>
    <font>
      <sz val="10"/>
      <color theme="4" tint="-0.24994659260841701"/>
      <name val="Calibri Light"/>
      <family val="2"/>
    </font>
    <font>
      <sz val="9"/>
      <color theme="4" tint="-0.24994659260841701"/>
      <name val="Calibri Light"/>
      <family val="2"/>
    </font>
    <font>
      <sz val="10"/>
      <color theme="1" tint="0.249977111117893"/>
      <name val="Calibri Light"/>
      <family val="2"/>
    </font>
    <font>
      <sz val="10"/>
      <color theme="0"/>
      <name val="Calibri Light"/>
      <family val="2"/>
    </font>
    <font>
      <sz val="11"/>
      <color theme="4" tint="-0.24994659260841701"/>
      <name val="Calibri Light"/>
      <family val="2"/>
    </font>
    <font>
      <sz val="8"/>
      <name val="Corbel"/>
      <family val="2"/>
    </font>
  </fonts>
  <fills count="15">
    <fill>
      <patternFill patternType="none"/>
    </fill>
    <fill>
      <patternFill patternType="gray125"/>
    </fill>
    <fill>
      <patternFill patternType="solid">
        <fgColor theme="4"/>
        <bgColor indexed="64"/>
      </patternFill>
    </fill>
    <fill>
      <patternFill patternType="solid">
        <fgColor theme="9" tint="-0.499984740745262"/>
        <bgColor indexed="64"/>
      </patternFill>
    </fill>
    <fill>
      <patternFill patternType="solid">
        <fgColor theme="5" tint="-0.249977111117893"/>
        <bgColor indexed="64"/>
      </patternFill>
    </fill>
    <fill>
      <patternFill patternType="solid">
        <fgColor theme="6" tint="-0.499984740745262"/>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9" tint="0.79998168889431442"/>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rgb="FF813365"/>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249977111117893"/>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medium">
        <color theme="0" tint="-0.14996795556505021"/>
      </bottom>
      <diagonal/>
    </border>
    <border>
      <left style="thick">
        <color theme="9" tint="-0.499984740745262"/>
      </left>
      <right/>
      <top style="thick">
        <color theme="9" tint="-0.499984740745262"/>
      </top>
      <bottom/>
      <diagonal/>
    </border>
    <border>
      <left/>
      <right/>
      <top style="thick">
        <color theme="9" tint="-0.499984740745262"/>
      </top>
      <bottom/>
      <diagonal/>
    </border>
    <border>
      <left/>
      <right style="thick">
        <color theme="9" tint="-0.499984740745262"/>
      </right>
      <top style="thick">
        <color theme="9" tint="-0.499984740745262"/>
      </top>
      <bottom/>
      <diagonal/>
    </border>
    <border>
      <left style="thick">
        <color theme="9" tint="-0.499984740745262"/>
      </left>
      <right/>
      <top/>
      <bottom/>
      <diagonal/>
    </border>
    <border>
      <left/>
      <right style="thick">
        <color theme="9" tint="-0.499984740745262"/>
      </right>
      <top/>
      <bottom/>
      <diagonal/>
    </border>
    <border>
      <left/>
      <right style="thick">
        <color rgb="FF002060"/>
      </right>
      <top/>
      <bottom/>
      <diagonal/>
    </border>
    <border>
      <left style="medium">
        <color theme="0"/>
      </left>
      <right style="medium">
        <color theme="0"/>
      </right>
      <top style="medium">
        <color theme="0"/>
      </top>
      <bottom style="medium">
        <color theme="0"/>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rgb="FF002060"/>
      </left>
      <right/>
      <top/>
      <bottom/>
      <diagonal/>
    </border>
    <border>
      <left style="thick">
        <color theme="9" tint="-0.499984740745262"/>
      </left>
      <right/>
      <top/>
      <bottom style="thick">
        <color theme="9" tint="-0.499984740745262"/>
      </bottom>
      <diagonal/>
    </border>
    <border>
      <left/>
      <right/>
      <top/>
      <bottom style="thick">
        <color theme="9" tint="-0.499984740745262"/>
      </bottom>
      <diagonal/>
    </border>
    <border>
      <left/>
      <right style="thick">
        <color theme="9" tint="-0.499984740745262"/>
      </right>
      <top/>
      <bottom style="thick">
        <color theme="9" tint="-0.49998474074526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s>
  <cellStyleXfs count="10">
    <xf numFmtId="0" fontId="0" fillId="0" borderId="0"/>
    <xf numFmtId="0" fontId="8" fillId="2" borderId="0" applyNumberFormat="0" applyAlignment="0" applyProtection="0"/>
    <xf numFmtId="0" fontId="6" fillId="0" borderId="0"/>
    <xf numFmtId="0" fontId="5" fillId="0" borderId="0"/>
    <xf numFmtId="9" fontId="5" fillId="0" borderId="0" applyFont="0" applyFill="0" applyBorder="0" applyAlignment="0" applyProtection="0"/>
    <xf numFmtId="9" fontId="33" fillId="0" borderId="0" applyFont="0" applyFill="0" applyBorder="0" applyAlignment="0" applyProtection="0"/>
    <xf numFmtId="0" fontId="4" fillId="0" borderId="0"/>
    <xf numFmtId="0" fontId="3" fillId="0" borderId="0"/>
    <xf numFmtId="0" fontId="2" fillId="0" borderId="0"/>
    <xf numFmtId="0" fontId="1" fillId="0" borderId="0"/>
  </cellStyleXfs>
  <cellXfs count="165">
    <xf numFmtId="0" fontId="0" fillId="0" borderId="0" xfId="0"/>
    <xf numFmtId="0" fontId="9" fillId="3" borderId="0" xfId="1" applyFont="1" applyFill="1" applyAlignment="1">
      <alignment horizontal="center" vertical="center"/>
    </xf>
    <xf numFmtId="0" fontId="0" fillId="0" borderId="0" xfId="0" applyAlignment="1">
      <alignment wrapText="1"/>
    </xf>
    <xf numFmtId="0" fontId="5" fillId="0" borderId="0" xfId="3"/>
    <xf numFmtId="10" fontId="18" fillId="6" borderId="0" xfId="4" applyNumberFormat="1" applyFont="1" applyFill="1" applyBorder="1" applyAlignment="1"/>
    <xf numFmtId="10" fontId="22" fillId="6" borderId="0" xfId="4" applyNumberFormat="1" applyFont="1" applyFill="1" applyBorder="1" applyAlignment="1"/>
    <xf numFmtId="0" fontId="27" fillId="0" borderId="0" xfId="0" applyFont="1" applyAlignment="1">
      <alignment wrapText="1"/>
    </xf>
    <xf numFmtId="0" fontId="12" fillId="11" borderId="0" xfId="3" applyFont="1" applyFill="1"/>
    <xf numFmtId="0" fontId="5" fillId="5" borderId="0" xfId="3" applyFill="1"/>
    <xf numFmtId="0" fontId="5" fillId="3" borderId="0" xfId="3" applyFill="1"/>
    <xf numFmtId="0" fontId="5" fillId="6" borderId="0" xfId="3" applyFill="1"/>
    <xf numFmtId="0" fontId="14" fillId="6" borderId="0" xfId="3" applyFont="1" applyFill="1" applyAlignment="1">
      <alignment vertical="center" textRotation="90"/>
    </xf>
    <xf numFmtId="0" fontId="15" fillId="6" borderId="0" xfId="3" applyFont="1" applyFill="1" applyAlignment="1">
      <alignment vertical="center" textRotation="90"/>
    </xf>
    <xf numFmtId="0" fontId="18" fillId="6" borderId="0" xfId="3" applyFont="1" applyFill="1"/>
    <xf numFmtId="0" fontId="19" fillId="6" borderId="0" xfId="3" applyFont="1" applyFill="1"/>
    <xf numFmtId="3" fontId="18" fillId="6" borderId="0" xfId="3" applyNumberFormat="1" applyFont="1" applyFill="1"/>
    <xf numFmtId="0" fontId="20" fillId="6" borderId="0" xfId="3" applyFont="1" applyFill="1"/>
    <xf numFmtId="0" fontId="21" fillId="6" borderId="0" xfId="3" applyFont="1" applyFill="1" applyAlignment="1">
      <alignment vertical="center"/>
    </xf>
    <xf numFmtId="0" fontId="21" fillId="6" borderId="0" xfId="3" applyFont="1" applyFill="1" applyAlignment="1">
      <alignment vertical="top" wrapText="1"/>
    </xf>
    <xf numFmtId="0" fontId="5" fillId="6" borderId="0" xfId="3" applyFill="1" applyAlignment="1">
      <alignment vertical="top"/>
    </xf>
    <xf numFmtId="0" fontId="12" fillId="11" borderId="0" xfId="3" applyFont="1" applyFill="1" applyAlignment="1">
      <alignment horizontal="center"/>
    </xf>
    <xf numFmtId="0" fontId="21" fillId="5" borderId="0" xfId="3" applyFont="1" applyFill="1"/>
    <xf numFmtId="0" fontId="15" fillId="8" borderId="0" xfId="3" applyFont="1" applyFill="1" applyAlignment="1">
      <alignment vertical="center" textRotation="90"/>
    </xf>
    <xf numFmtId="0" fontId="5" fillId="8" borderId="0" xfId="3" applyFill="1"/>
    <xf numFmtId="0" fontId="14" fillId="8" borderId="0" xfId="3" applyFont="1" applyFill="1" applyAlignment="1">
      <alignment vertical="center" textRotation="90"/>
    </xf>
    <xf numFmtId="0" fontId="18" fillId="8" borderId="0" xfId="3" applyFont="1" applyFill="1"/>
    <xf numFmtId="0" fontId="15" fillId="10" borderId="0" xfId="3" applyFont="1" applyFill="1" applyAlignment="1">
      <alignment vertical="center" textRotation="90"/>
    </xf>
    <xf numFmtId="0" fontId="5" fillId="10" borderId="0" xfId="3" applyFill="1"/>
    <xf numFmtId="0" fontId="24" fillId="10" borderId="0" xfId="3" applyFont="1" applyFill="1" applyAlignment="1">
      <alignment vertical="center" textRotation="90"/>
    </xf>
    <xf numFmtId="0" fontId="11" fillId="10" borderId="0" xfId="3" applyFont="1" applyFill="1"/>
    <xf numFmtId="0" fontId="25" fillId="10" borderId="0" xfId="3" applyFont="1" applyFill="1"/>
    <xf numFmtId="0" fontId="26" fillId="10" borderId="0" xfId="3" applyFont="1" applyFill="1"/>
    <xf numFmtId="0" fontId="12" fillId="10" borderId="0" xfId="3" applyFont="1" applyFill="1"/>
    <xf numFmtId="0" fontId="12" fillId="10" borderId="0" xfId="3" applyFont="1" applyFill="1" applyAlignment="1">
      <alignment vertical="center" wrapText="1"/>
    </xf>
    <xf numFmtId="0" fontId="28" fillId="0" borderId="0" xfId="0" applyFont="1" applyAlignment="1">
      <alignment wrapText="1"/>
    </xf>
    <xf numFmtId="0" fontId="28" fillId="0" borderId="0" xfId="0" applyFont="1"/>
    <xf numFmtId="0" fontId="0" fillId="0" borderId="0" xfId="0" pivotButton="1"/>
    <xf numFmtId="0" fontId="28" fillId="0" borderId="3" xfId="0" applyFont="1" applyBorder="1"/>
    <xf numFmtId="0" fontId="0" fillId="0" borderId="4" xfId="0" applyBorder="1"/>
    <xf numFmtId="0" fontId="0" fillId="0" borderId="5" xfId="0" applyBorder="1"/>
    <xf numFmtId="0" fontId="28" fillId="0" borderId="6" xfId="0" applyFont="1" applyBorder="1"/>
    <xf numFmtId="0" fontId="0" fillId="0" borderId="7" xfId="0" applyBorder="1"/>
    <xf numFmtId="0" fontId="0" fillId="0" borderId="6" xfId="0" applyBorder="1"/>
    <xf numFmtId="0" fontId="0" fillId="0" borderId="7" xfId="0" pivotButton="1" applyBorder="1"/>
    <xf numFmtId="0" fontId="0" fillId="0" borderId="8" xfId="0" applyBorder="1"/>
    <xf numFmtId="0" fontId="30" fillId="12" borderId="2" xfId="0" applyFont="1" applyFill="1" applyBorder="1" applyAlignment="1">
      <alignment horizontal="justify" vertical="center" wrapText="1"/>
    </xf>
    <xf numFmtId="0" fontId="28" fillId="12" borderId="0" xfId="0" applyFont="1" applyFill="1" applyAlignment="1">
      <alignment wrapText="1"/>
    </xf>
    <xf numFmtId="0" fontId="28" fillId="0" borderId="10" xfId="0" applyFont="1" applyBorder="1" applyAlignment="1">
      <alignment wrapText="1"/>
    </xf>
    <xf numFmtId="0" fontId="28" fillId="0" borderId="11" xfId="0" applyFont="1" applyBorder="1" applyAlignment="1">
      <alignment wrapText="1"/>
    </xf>
    <xf numFmtId="0" fontId="0" fillId="0" borderId="12" xfId="0" applyBorder="1" applyAlignment="1">
      <alignment wrapText="1"/>
    </xf>
    <xf numFmtId="0" fontId="28" fillId="0" borderId="13" xfId="0" applyFont="1" applyBorder="1" applyAlignment="1">
      <alignment wrapText="1"/>
    </xf>
    <xf numFmtId="0" fontId="27" fillId="0" borderId="14" xfId="0" applyFont="1" applyBorder="1" applyAlignment="1">
      <alignment wrapText="1"/>
    </xf>
    <xf numFmtId="0" fontId="0" fillId="0" borderId="14" xfId="0" applyBorder="1" applyAlignment="1">
      <alignment wrapText="1"/>
    </xf>
    <xf numFmtId="0" fontId="31" fillId="0" borderId="13" xfId="0" applyFont="1" applyBorder="1" applyAlignment="1">
      <alignment horizontal="right" vertical="top" wrapText="1"/>
    </xf>
    <xf numFmtId="0" fontId="28" fillId="0" borderId="13" xfId="0" applyFont="1" applyBorder="1" applyAlignment="1">
      <alignment horizontal="right" wrapText="1"/>
    </xf>
    <xf numFmtId="0" fontId="32" fillId="0" borderId="13" xfId="0" applyFont="1" applyBorder="1" applyAlignment="1">
      <alignment horizontal="right" vertical="top" wrapText="1"/>
    </xf>
    <xf numFmtId="0" fontId="28" fillId="0" borderId="15" xfId="0" applyFont="1" applyBorder="1" applyAlignment="1">
      <alignment wrapText="1"/>
    </xf>
    <xf numFmtId="0" fontId="28" fillId="0" borderId="16" xfId="0" applyFont="1" applyBorder="1" applyAlignment="1">
      <alignment wrapText="1"/>
    </xf>
    <xf numFmtId="0" fontId="0" fillId="0" borderId="17" xfId="0" applyBorder="1" applyAlignment="1">
      <alignment wrapText="1"/>
    </xf>
    <xf numFmtId="0" fontId="35" fillId="12" borderId="0" xfId="0" applyFont="1" applyFill="1" applyAlignment="1">
      <alignment vertical="top" wrapText="1"/>
    </xf>
    <xf numFmtId="0" fontId="7" fillId="0" borderId="0" xfId="0" applyFont="1"/>
    <xf numFmtId="0" fontId="28" fillId="13" borderId="0" xfId="0" applyFont="1" applyFill="1" applyAlignment="1">
      <alignment wrapText="1"/>
    </xf>
    <xf numFmtId="0" fontId="0" fillId="0" borderId="8" xfId="0" pivotButton="1" applyBorder="1"/>
    <xf numFmtId="0" fontId="38" fillId="0" borderId="0" xfId="0" applyFont="1"/>
    <xf numFmtId="0" fontId="38" fillId="0" borderId="4" xfId="0" applyFont="1" applyBorder="1"/>
    <xf numFmtId="0" fontId="39" fillId="0" borderId="4" xfId="0" applyFont="1" applyBorder="1"/>
    <xf numFmtId="0" fontId="40" fillId="0" borderId="0" xfId="0" applyFont="1"/>
    <xf numFmtId="0" fontId="0" fillId="0" borderId="19" xfId="0" applyBorder="1"/>
    <xf numFmtId="0" fontId="0" fillId="0" borderId="20" xfId="0" applyBorder="1"/>
    <xf numFmtId="0" fontId="0" fillId="0" borderId="21" xfId="0" applyBorder="1"/>
    <xf numFmtId="0" fontId="41" fillId="0" borderId="0" xfId="0" applyFont="1"/>
    <xf numFmtId="0" fontId="42" fillId="0" borderId="0" xfId="0" applyFont="1" applyAlignment="1">
      <alignment horizontal="left"/>
    </xf>
    <xf numFmtId="0" fontId="42" fillId="0" borderId="0" xfId="0" applyFont="1" applyAlignment="1">
      <alignment horizontal="center"/>
    </xf>
    <xf numFmtId="0" fontId="41" fillId="0" borderId="0" xfId="0" applyFont="1" applyAlignment="1">
      <alignment horizontal="center" vertical="center"/>
    </xf>
    <xf numFmtId="9" fontId="41" fillId="0" borderId="0" xfId="5" applyFont="1" applyFill="1" applyBorder="1" applyAlignment="1">
      <alignment horizontal="center" vertical="center"/>
    </xf>
    <xf numFmtId="0" fontId="44" fillId="0" borderId="0" xfId="0" applyFont="1"/>
    <xf numFmtId="0" fontId="43" fillId="0" borderId="0" xfId="0" applyFont="1" applyAlignment="1">
      <alignment wrapText="1"/>
    </xf>
    <xf numFmtId="0" fontId="7" fillId="0" borderId="0" xfId="0" applyFont="1" applyAlignment="1">
      <alignment horizontal="center" vertical="center" wrapText="1"/>
    </xf>
    <xf numFmtId="0" fontId="0" fillId="0" borderId="0" xfId="0" applyAlignment="1">
      <alignment horizontal="center" wrapText="1"/>
    </xf>
    <xf numFmtId="0" fontId="9" fillId="3" borderId="0" xfId="1" applyFont="1" applyFill="1" applyAlignment="1">
      <alignment horizontal="center" vertical="center" wrapText="1"/>
    </xf>
    <xf numFmtId="0" fontId="45" fillId="0" borderId="9" xfId="0" applyFont="1" applyBorder="1" applyAlignment="1">
      <alignment horizontal="center" vertical="center" wrapText="1"/>
    </xf>
    <xf numFmtId="0" fontId="0" fillId="0" borderId="0" xfId="0" applyAlignment="1">
      <alignment horizontal="distributed" vertical="center" indent="1"/>
    </xf>
    <xf numFmtId="0" fontId="9" fillId="3" borderId="0" xfId="1" applyFont="1" applyFill="1" applyAlignment="1">
      <alignment horizontal="distributed" vertical="center" indent="1"/>
    </xf>
    <xf numFmtId="0" fontId="46" fillId="0" borderId="0" xfId="0" applyFont="1"/>
    <xf numFmtId="9" fontId="46" fillId="0" borderId="0" xfId="5" applyFont="1"/>
    <xf numFmtId="0" fontId="46" fillId="0" borderId="0" xfId="0" applyFont="1" applyAlignment="1">
      <alignment horizontal="center"/>
    </xf>
    <xf numFmtId="0" fontId="48" fillId="2" borderId="0" xfId="0" applyFont="1" applyFill="1" applyAlignment="1">
      <alignment horizontal="center" vertical="center" wrapText="1"/>
    </xf>
    <xf numFmtId="0" fontId="47" fillId="0" borderId="0" xfId="0" applyFont="1" applyAlignment="1">
      <alignment horizontal="left" vertical="center"/>
    </xf>
    <xf numFmtId="0" fontId="47" fillId="0" borderId="0" xfId="0" applyFont="1" applyAlignment="1">
      <alignment horizontal="center" vertical="center" wrapText="1"/>
    </xf>
    <xf numFmtId="22" fontId="10" fillId="3" borderId="24" xfId="0" applyNumberFormat="1" applyFont="1" applyFill="1" applyBorder="1" applyAlignment="1">
      <alignment horizontal="center" vertical="center" wrapText="1"/>
    </xf>
    <xf numFmtId="0" fontId="10" fillId="3" borderId="25" xfId="0" applyFont="1" applyFill="1" applyBorder="1" applyAlignment="1">
      <alignment horizontal="center" vertical="center" wrapText="1"/>
    </xf>
    <xf numFmtId="0" fontId="50" fillId="0" borderId="0" xfId="0" applyFont="1" applyAlignment="1">
      <alignment horizontal="center" vertical="center"/>
    </xf>
    <xf numFmtId="0" fontId="7" fillId="0" borderId="0" xfId="0" applyFont="1" applyAlignment="1">
      <alignment horizontal="center" vertical="center"/>
    </xf>
    <xf numFmtId="0" fontId="50" fillId="0" borderId="1" xfId="0" applyFont="1" applyBorder="1" applyAlignment="1">
      <alignment horizontal="center" vertical="center"/>
    </xf>
    <xf numFmtId="0" fontId="49" fillId="0" borderId="1" xfId="0" applyFont="1" applyBorder="1" applyAlignment="1">
      <alignment horizontal="center" vertical="center" wrapText="1"/>
    </xf>
    <xf numFmtId="0" fontId="50" fillId="0" borderId="23" xfId="0" applyFont="1" applyBorder="1" applyAlignment="1">
      <alignment horizontal="center" vertical="center"/>
    </xf>
    <xf numFmtId="9" fontId="37" fillId="0" borderId="0" xfId="5" applyFont="1" applyBorder="1" applyAlignment="1">
      <alignment horizontal="center" vertical="center" wrapText="1"/>
    </xf>
    <xf numFmtId="0" fontId="45" fillId="0" borderId="0" xfId="0" applyFont="1" applyAlignment="1">
      <alignment wrapText="1"/>
    </xf>
    <xf numFmtId="0" fontId="49" fillId="0" borderId="0" xfId="0" applyFont="1" applyAlignment="1">
      <alignment horizontal="center" vertical="center" wrapText="1"/>
    </xf>
    <xf numFmtId="0" fontId="49" fillId="0" borderId="0" xfId="0" applyFont="1" applyAlignment="1">
      <alignment wrapText="1"/>
    </xf>
    <xf numFmtId="0" fontId="45" fillId="0" borderId="0" xfId="0" applyFont="1"/>
    <xf numFmtId="0" fontId="52" fillId="0" borderId="0" xfId="0" applyFont="1"/>
    <xf numFmtId="0" fontId="49" fillId="0" borderId="0" xfId="0" applyFont="1" applyAlignment="1">
      <alignment horizontal="center" vertical="center"/>
    </xf>
    <xf numFmtId="0" fontId="45" fillId="0" borderId="0" xfId="0" applyFont="1" applyAlignment="1">
      <alignment horizontal="center" wrapText="1"/>
    </xf>
    <xf numFmtId="0" fontId="45" fillId="0" borderId="0" xfId="0" applyFont="1" applyAlignment="1">
      <alignment horizontal="distributed" vertical="center" indent="1"/>
    </xf>
    <xf numFmtId="0" fontId="29" fillId="0" borderId="0" xfId="0" applyFont="1" applyAlignment="1">
      <alignment horizontal="center" vertical="center" wrapText="1"/>
    </xf>
    <xf numFmtId="0" fontId="47" fillId="0" borderId="0" xfId="0" applyFont="1" applyAlignment="1">
      <alignment vertical="top"/>
    </xf>
    <xf numFmtId="0" fontId="47" fillId="0" borderId="0" xfId="0" applyFont="1" applyAlignment="1">
      <alignment vertical="top" wrapText="1"/>
    </xf>
    <xf numFmtId="9" fontId="0" fillId="0" borderId="0" xfId="5" applyFont="1" applyFill="1" applyAlignment="1">
      <alignment horizontal="center" vertical="center"/>
    </xf>
    <xf numFmtId="0" fontId="9" fillId="0" borderId="0" xfId="1" applyFont="1" applyFill="1" applyAlignment="1">
      <alignment horizontal="center" vertical="center" wrapText="1"/>
    </xf>
    <xf numFmtId="1" fontId="45" fillId="0" borderId="9" xfId="0" applyNumberFormat="1" applyFont="1" applyBorder="1" applyAlignment="1">
      <alignment horizontal="center" vertical="center" wrapText="1"/>
    </xf>
    <xf numFmtId="0" fontId="53" fillId="12" borderId="2" xfId="0" applyFont="1" applyFill="1" applyBorder="1" applyAlignment="1">
      <alignment horizontal="justify" vertical="center" wrapText="1"/>
    </xf>
    <xf numFmtId="0" fontId="28" fillId="0" borderId="0" xfId="0" applyFont="1" applyAlignment="1">
      <alignment horizontal="center" wrapText="1"/>
    </xf>
    <xf numFmtId="0" fontId="34" fillId="0" borderId="0" xfId="0" applyFont="1" applyAlignment="1">
      <alignment horizontal="center" vertical="center" wrapText="1"/>
    </xf>
    <xf numFmtId="0" fontId="28" fillId="0" borderId="26" xfId="0" applyFont="1" applyBorder="1" applyAlignment="1">
      <alignment horizontal="center" wrapText="1"/>
    </xf>
    <xf numFmtId="0" fontId="54" fillId="0" borderId="0" xfId="0" applyFont="1"/>
    <xf numFmtId="0" fontId="54" fillId="0" borderId="0" xfId="0" applyFont="1" applyAlignment="1">
      <alignment horizontal="left" vertical="center"/>
    </xf>
    <xf numFmtId="0" fontId="54" fillId="0" borderId="0" xfId="0" applyFont="1" applyAlignment="1">
      <alignment horizontal="left" indent="1"/>
    </xf>
    <xf numFmtId="0" fontId="55" fillId="0" borderId="18" xfId="0" applyFont="1" applyBorder="1" applyAlignment="1">
      <alignment horizontal="center" vertical="center" wrapText="1"/>
    </xf>
    <xf numFmtId="0" fontId="54" fillId="0" borderId="0" xfId="0" applyFont="1" applyAlignment="1">
      <alignment horizontal="left" vertical="center" wrapText="1"/>
    </xf>
    <xf numFmtId="0" fontId="54" fillId="0" borderId="0" xfId="0" pivotButton="1" applyFont="1" applyAlignment="1">
      <alignment wrapText="1"/>
    </xf>
    <xf numFmtId="0" fontId="55" fillId="0" borderId="0" xfId="0" applyFont="1" applyAlignment="1">
      <alignment horizontal="center" vertical="center" wrapText="1"/>
    </xf>
    <xf numFmtId="0" fontId="56" fillId="0" borderId="0" xfId="0" applyFont="1" applyAlignment="1">
      <alignment horizontal="left" indent="1"/>
    </xf>
    <xf numFmtId="0" fontId="57" fillId="0" borderId="0" xfId="0" pivotButton="1" applyFont="1"/>
    <xf numFmtId="0" fontId="57" fillId="0" borderId="0" xfId="0" applyFont="1" applyAlignment="1">
      <alignment horizontal="center"/>
    </xf>
    <xf numFmtId="0" fontId="56" fillId="0" borderId="0" xfId="0" applyFont="1" applyAlignment="1">
      <alignment horizontal="left" wrapText="1"/>
    </xf>
    <xf numFmtId="0" fontId="54" fillId="0" borderId="0" xfId="0" applyFont="1" applyAlignment="1">
      <alignment horizontal="center"/>
    </xf>
    <xf numFmtId="0" fontId="54" fillId="0" borderId="18" xfId="0" applyFont="1" applyBorder="1" applyAlignment="1">
      <alignment horizontal="center" wrapText="1"/>
    </xf>
    <xf numFmtId="0" fontId="58" fillId="0" borderId="0" xfId="0" pivotButton="1" applyFont="1" applyAlignment="1">
      <alignment horizontal="center" wrapText="1"/>
    </xf>
    <xf numFmtId="0" fontId="58" fillId="0" borderId="0" xfId="0" applyFont="1" applyAlignment="1">
      <alignment horizontal="left" wrapText="1"/>
    </xf>
    <xf numFmtId="0" fontId="47" fillId="0" borderId="0" xfId="0" applyFont="1" applyAlignment="1">
      <alignment horizontal="center" vertical="center"/>
    </xf>
    <xf numFmtId="0" fontId="51" fillId="0" borderId="0" xfId="0" applyFont="1" applyAlignment="1">
      <alignment horizontal="center" vertical="center"/>
    </xf>
    <xf numFmtId="0" fontId="52" fillId="0" borderId="0" xfId="0" applyFont="1" applyAlignment="1">
      <alignment horizontal="center" vertical="center" wrapText="1"/>
    </xf>
    <xf numFmtId="0" fontId="44" fillId="0" borderId="0" xfId="0" applyFont="1" applyAlignment="1">
      <alignment horizontal="center" vertical="center"/>
    </xf>
    <xf numFmtId="0" fontId="45" fillId="0" borderId="0" xfId="0" applyFont="1" applyAlignment="1">
      <alignment horizontal="left" vertical="center" wrapText="1"/>
    </xf>
    <xf numFmtId="0" fontId="47" fillId="14" borderId="0" xfId="0" applyFont="1" applyFill="1"/>
    <xf numFmtId="1" fontId="29" fillId="0" borderId="22" xfId="0" applyNumberFormat="1" applyFont="1" applyBorder="1" applyAlignment="1">
      <alignment horizontal="center" vertical="center" wrapText="1"/>
    </xf>
    <xf numFmtId="0" fontId="29" fillId="0" borderId="1"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27" xfId="0" applyFont="1" applyBorder="1" applyAlignment="1">
      <alignment horizontal="center" vertical="center" wrapText="1"/>
    </xf>
    <xf numFmtId="0" fontId="58" fillId="0" borderId="0" xfId="0" applyFont="1" applyAlignment="1">
      <alignment horizontal="center"/>
    </xf>
    <xf numFmtId="0" fontId="58" fillId="0" borderId="18" xfId="0" applyFont="1" applyBorder="1" applyAlignment="1">
      <alignment horizontal="center"/>
    </xf>
    <xf numFmtId="0" fontId="54" fillId="0" borderId="0" xfId="0" applyFont="1" applyAlignment="1">
      <alignment horizontal="center" vertical="center"/>
    </xf>
    <xf numFmtId="0" fontId="54" fillId="0" borderId="18" xfId="0" applyFont="1" applyBorder="1" applyAlignment="1">
      <alignment horizontal="center" vertical="center"/>
    </xf>
    <xf numFmtId="0" fontId="56" fillId="0" borderId="0" xfId="0" applyFont="1"/>
    <xf numFmtId="0" fontId="13" fillId="4" borderId="0" xfId="3" applyFont="1" applyFill="1" applyAlignment="1">
      <alignment horizontal="center" vertical="center"/>
    </xf>
    <xf numFmtId="0" fontId="16" fillId="11" borderId="0" xfId="3" applyFont="1" applyFill="1" applyAlignment="1">
      <alignment horizontal="center" vertical="center" wrapText="1"/>
    </xf>
    <xf numFmtId="0" fontId="17" fillId="5" borderId="0" xfId="3" applyFont="1" applyFill="1" applyAlignment="1">
      <alignment horizontal="center" vertical="center"/>
    </xf>
    <xf numFmtId="0" fontId="17" fillId="3" borderId="0" xfId="3" applyFont="1" applyFill="1" applyAlignment="1">
      <alignment horizontal="center" vertical="center"/>
    </xf>
    <xf numFmtId="0" fontId="20" fillId="7" borderId="0" xfId="3" applyFont="1" applyFill="1" applyAlignment="1">
      <alignment horizontal="center"/>
    </xf>
    <xf numFmtId="0" fontId="21" fillId="7" borderId="0" xfId="3" applyFont="1" applyFill="1" applyAlignment="1">
      <alignment horizontal="center" vertical="center"/>
    </xf>
    <xf numFmtId="0" fontId="21" fillId="7" borderId="0" xfId="3" applyFont="1" applyFill="1" applyAlignment="1">
      <alignment horizontal="center" vertical="top" wrapText="1"/>
    </xf>
    <xf numFmtId="0" fontId="17" fillId="9" borderId="0" xfId="3" applyFont="1" applyFill="1" applyAlignment="1">
      <alignment horizontal="center" vertical="center" wrapText="1"/>
    </xf>
    <xf numFmtId="3" fontId="23" fillId="11" borderId="0" xfId="3" applyNumberFormat="1" applyFont="1" applyFill="1" applyAlignment="1">
      <alignment horizontal="center" vertical="center" wrapText="1"/>
    </xf>
    <xf numFmtId="0" fontId="23" fillId="5" borderId="0" xfId="3" applyFont="1" applyFill="1" applyAlignment="1">
      <alignment horizontal="center"/>
    </xf>
    <xf numFmtId="0" fontId="23" fillId="3" borderId="0" xfId="3" applyFont="1" applyFill="1" applyAlignment="1">
      <alignment horizontal="center"/>
    </xf>
    <xf numFmtId="10" fontId="23" fillId="5" borderId="0" xfId="4" applyNumberFormat="1" applyFont="1" applyFill="1" applyBorder="1" applyAlignment="1">
      <alignment horizontal="center"/>
    </xf>
    <xf numFmtId="10" fontId="23" fillId="3" borderId="0" xfId="4" applyNumberFormat="1" applyFont="1" applyFill="1" applyBorder="1" applyAlignment="1">
      <alignment horizontal="center"/>
    </xf>
    <xf numFmtId="0" fontId="17" fillId="3" borderId="0" xfId="3" applyFont="1" applyFill="1" applyAlignment="1">
      <alignment horizontal="center" vertical="center" wrapText="1"/>
    </xf>
    <xf numFmtId="0" fontId="48" fillId="2" borderId="0" xfId="0" applyFont="1" applyFill="1" applyAlignment="1">
      <alignment horizontal="center"/>
    </xf>
    <xf numFmtId="0" fontId="30" fillId="12" borderId="2" xfId="0" applyFont="1" applyFill="1" applyBorder="1" applyAlignment="1">
      <alignment horizontal="left" vertical="center" wrapText="1" indent="4"/>
    </xf>
    <xf numFmtId="0" fontId="45" fillId="0" borderId="9" xfId="0" applyFont="1" applyBorder="1" applyAlignment="1">
      <alignment horizontal="left" vertical="top" wrapText="1" indent="1"/>
    </xf>
    <xf numFmtId="0" fontId="45" fillId="0" borderId="9" xfId="0" applyFont="1" applyBorder="1" applyAlignment="1" applyProtection="1">
      <alignment horizontal="left" vertical="top" wrapText="1" indent="1"/>
      <protection locked="0"/>
    </xf>
    <xf numFmtId="0" fontId="45" fillId="0" borderId="9" xfId="0" applyFont="1" applyBorder="1" applyAlignment="1">
      <alignment horizontal="left" wrapText="1" indent="1"/>
    </xf>
    <xf numFmtId="0" fontId="45" fillId="0" borderId="9" xfId="0" applyFont="1" applyBorder="1" applyAlignment="1" applyProtection="1">
      <alignment horizontal="left" wrapText="1" indent="1"/>
      <protection locked="0"/>
    </xf>
  </cellXfs>
  <cellStyles count="10">
    <cellStyle name="Normal" xfId="0" builtinId="0" customBuiltin="1"/>
    <cellStyle name="Normal 2" xfId="2" xr:uid="{74CD281A-D495-4F03-BF1D-ADBFE0400D9C}"/>
    <cellStyle name="Normal 3" xfId="3" xr:uid="{1AC118CE-C78E-4CC9-A7EE-6CBD45A86C4E}"/>
    <cellStyle name="Normal 4" xfId="6" xr:uid="{5E161309-0A92-4BF8-91EC-5F3B3F18754D}"/>
    <cellStyle name="Normal 5" xfId="7" xr:uid="{8D94B713-AAFD-49F5-9F1B-253A977658F2}"/>
    <cellStyle name="Normal 6" xfId="8" xr:uid="{EECCFC05-0041-498E-B068-73DFEC63E646}"/>
    <cellStyle name="Normal 7" xfId="9" xr:uid="{BEDC7B16-ED5D-41F3-A860-686587E2FF23}"/>
    <cellStyle name="Porcentagem" xfId="5" builtinId="5"/>
    <cellStyle name="Porcentagem 2" xfId="4" xr:uid="{3987A9F5-EE0A-4930-A607-4C3D82938FA3}"/>
    <cellStyle name="Título 1" xfId="1" builtinId="16" customBuiltin="1"/>
  </cellStyles>
  <dxfs count="271">
    <dxf>
      <font>
        <strike val="0"/>
        <outline val="0"/>
        <shadow val="0"/>
        <u val="none"/>
        <vertAlign val="baseline"/>
        <sz val="9"/>
        <color theme="4" tint="-0.24994659260841701"/>
        <name val="Calibri"/>
        <family val="2"/>
        <scheme val="none"/>
      </font>
      <alignment horizontal="left" vertical="bottom" textRotation="0" wrapText="1" indent="1" justifyLastLine="0" shrinkToFit="0" readingOrder="0"/>
      <border diagonalUp="0" diagonalDown="0" outline="0">
        <left style="medium">
          <color theme="0"/>
        </left>
        <right style="medium">
          <color theme="0"/>
        </right>
        <top style="medium">
          <color theme="0"/>
        </top>
        <bottom style="medium">
          <color theme="0"/>
        </bottom>
      </border>
    </dxf>
    <dxf>
      <font>
        <strike val="0"/>
        <outline val="0"/>
        <shadow val="0"/>
        <u val="none"/>
        <vertAlign val="baseline"/>
        <sz val="9"/>
        <color theme="4" tint="-0.24994659260841701"/>
        <name val="Calibri"/>
        <family val="2"/>
        <scheme val="none"/>
      </font>
      <alignment horizontal="left" vertical="bottom" textRotation="0" wrapText="1" indent="1" justifyLastLine="0" shrinkToFit="0" readingOrder="0"/>
      <border diagonalUp="0" diagonalDown="0" outline="0">
        <left style="medium">
          <color theme="0"/>
        </left>
        <right style="medium">
          <color theme="0"/>
        </right>
        <top style="medium">
          <color theme="0"/>
        </top>
        <bottom style="medium">
          <color theme="0"/>
        </bottom>
      </border>
    </dxf>
    <dxf>
      <font>
        <b val="0"/>
        <i val="0"/>
        <strike val="0"/>
        <condense val="0"/>
        <extend val="0"/>
        <outline val="0"/>
        <shadow val="0"/>
        <u val="none"/>
        <vertAlign val="baseline"/>
        <sz val="9"/>
        <color theme="4" tint="-0.24994659260841701"/>
        <name val="Calibri"/>
        <family val="2"/>
        <scheme val="none"/>
      </font>
      <alignment horizontal="center" vertical="center" textRotation="0" wrapText="1" indent="0" justifyLastLine="0" shrinkToFit="0" readingOrder="0"/>
      <border diagonalUp="0" diagonalDown="0" outline="0">
        <left style="medium">
          <color theme="0"/>
        </left>
        <right style="medium">
          <color theme="0"/>
        </right>
        <top style="medium">
          <color theme="0"/>
        </top>
        <bottom style="medium">
          <color theme="0"/>
        </bottom>
      </border>
    </dxf>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center" vertical="center" textRotation="0" wrapText="0" indent="0" justifyLastLine="0" shrinkToFit="0" readingOrder="0"/>
    </dxf>
    <dxf>
      <border outline="0">
        <bottom style="thin">
          <color indexed="64"/>
        </bottom>
      </border>
    </dxf>
    <dxf>
      <font>
        <strike val="0"/>
        <outline val="0"/>
        <shadow val="0"/>
        <u val="none"/>
        <vertAlign val="baseline"/>
        <sz val="11"/>
        <name val="Calibri"/>
        <family val="2"/>
        <scheme val="none"/>
      </font>
    </dxf>
    <dxf>
      <font>
        <b/>
        <i val="0"/>
        <strike val="0"/>
        <condense val="0"/>
        <extend val="0"/>
        <outline val="0"/>
        <shadow val="0"/>
        <u val="none"/>
        <vertAlign val="baseline"/>
        <sz val="11"/>
        <color theme="0"/>
        <name val="Calibri"/>
        <family val="2"/>
        <scheme val="none"/>
      </font>
      <fill>
        <patternFill patternType="solid">
          <fgColor indexed="6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none"/>
      </font>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alignment horizontal="center" vertical="center" textRotation="0" wrapText="1" indent="0" justifyLastLine="0" shrinkToFit="0" readingOrder="0"/>
    </dxf>
    <dxf>
      <font>
        <b/>
        <i val="0"/>
        <strike val="0"/>
        <condense val="0"/>
        <extend val="0"/>
        <outline val="0"/>
        <shadow val="0"/>
        <u val="none"/>
        <vertAlign val="baseline"/>
        <sz val="11"/>
        <color theme="0"/>
        <name val="Calibri"/>
        <family val="2"/>
        <scheme val="none"/>
      </font>
      <fill>
        <patternFill patternType="solid">
          <fgColor indexed="64"/>
          <bgColor theme="4"/>
        </patternFill>
      </fill>
      <alignment horizontal="center" vertical="center" textRotation="0" wrapText="1" indent="0" justifyLastLine="0" shrinkToFit="0" readingOrder="0"/>
    </dxf>
    <dxf>
      <alignment wrapText="1"/>
    </dxf>
    <dxf>
      <alignment wrapText="1"/>
    </dxf>
    <dxf>
      <font>
        <sz val="10"/>
      </font>
    </dxf>
    <dxf>
      <font>
        <sz val="10"/>
      </font>
    </dxf>
    <dxf>
      <alignment horizontal="center"/>
    </dxf>
    <dxf>
      <font>
        <name val="Calibri Light"/>
      </font>
    </dxf>
    <dxf>
      <font>
        <name val="Calibri Light"/>
      </font>
    </dxf>
    <dxf>
      <font>
        <name val="Calibri Light"/>
      </font>
    </dxf>
    <dxf>
      <font>
        <name val="Calibri Light"/>
      </font>
    </dxf>
    <dxf>
      <font>
        <name val="Calibri Light"/>
      </font>
    </dxf>
    <dxf>
      <font>
        <name val="Calibri Light"/>
      </font>
    </dxf>
    <dxf>
      <font>
        <name val="Calibri Light"/>
      </font>
    </dxf>
    <dxf>
      <font>
        <name val="Calibri Light"/>
      </font>
    </dxf>
    <dxf>
      <font>
        <sz val="11"/>
      </font>
    </dxf>
    <dxf>
      <font>
        <sz val="11"/>
      </font>
    </dxf>
    <dxf>
      <font>
        <sz val="11"/>
      </font>
    </dxf>
    <dxf>
      <font>
        <sz val="11"/>
      </font>
    </dxf>
    <dxf>
      <alignment horizontal="left"/>
    </dxf>
    <dxf>
      <alignment wrapText="1"/>
    </dxf>
    <dxf>
      <border>
        <left/>
      </border>
    </dxf>
    <dxf>
      <border>
        <left style="thin">
          <color rgb="FF002060"/>
        </left>
      </border>
    </dxf>
    <dxf>
      <border>
        <left style="thin">
          <color rgb="FF002060"/>
        </left>
      </border>
    </dxf>
    <dxf>
      <alignment horizontal="center"/>
    </dxf>
    <dxf>
      <alignment horizontal="center"/>
    </dxf>
    <dxf>
      <alignment wrapText="1"/>
    </dxf>
    <dxf>
      <alignment wrapText="1"/>
    </dxf>
    <dxf>
      <alignment horizontal="center"/>
    </dxf>
    <dxf>
      <alignment wrapText="0"/>
    </dxf>
    <dxf>
      <alignment wrapText="0"/>
    </dxf>
    <dxf>
      <alignment wrapText="1"/>
    </dxf>
    <dxf>
      <alignment wrapText="1"/>
    </dxf>
    <dxf>
      <alignment wrapText="1"/>
    </dxf>
    <dxf>
      <alignment wrapText="1"/>
    </dxf>
    <dxf>
      <font>
        <sz val="9"/>
      </font>
    </dxf>
    <dxf>
      <font>
        <sz val="9"/>
      </font>
    </dxf>
    <dxf>
      <font>
        <name val="Calibri Light"/>
      </font>
    </dxf>
    <dxf>
      <border>
        <left style="thin">
          <color rgb="FF002060"/>
        </left>
      </border>
    </dxf>
    <dxf>
      <alignment wrapText="1"/>
    </dxf>
    <dxf>
      <alignment horizontal="left"/>
    </dxf>
    <dxf>
      <alignment horizontal="left"/>
    </dxf>
    <dxf>
      <alignment horizontal="left"/>
    </dxf>
    <dxf>
      <alignment horizontal="center"/>
    </dxf>
    <dxf>
      <alignment horizontal="center"/>
    </dxf>
    <dxf>
      <alignment horizontal="center"/>
    </dxf>
    <dxf>
      <alignment vertical="center" indent="0"/>
    </dxf>
    <dxf>
      <alignment vertical="center" indent="0"/>
    </dxf>
    <dxf>
      <alignment vertical="center" indent="0"/>
    </dxf>
    <dxf>
      <alignment vertical="center" indent="0"/>
    </dxf>
    <dxf>
      <alignment vertical="center" indent="0"/>
    </dxf>
    <dxf>
      <alignment vertical="center" indent="0"/>
    </dxf>
    <dxf>
      <alignment wrapText="1"/>
    </dxf>
    <dxf>
      <alignment wrapText="1"/>
    </dxf>
    <dxf>
      <alignment horizontal="center"/>
    </dxf>
    <dxf>
      <font>
        <color theme="0"/>
      </font>
    </dxf>
    <dxf>
      <font>
        <color theme="0"/>
      </font>
    </dxf>
    <dxf>
      <font>
        <color theme="1" tint="0.249977111117893"/>
      </font>
    </dxf>
    <dxf>
      <font>
        <color theme="1" tint="0.249977111117893"/>
      </font>
    </dxf>
    <dxf>
      <font>
        <color theme="1" tint="0.249977111117893"/>
      </font>
    </dxf>
    <dxf>
      <font>
        <color theme="1" tint="0.249977111117893"/>
      </font>
    </dxf>
    <dxf>
      <font>
        <name val="Calibri Light"/>
      </font>
    </dxf>
    <dxf>
      <font>
        <name val="Calibri Light"/>
      </font>
    </dxf>
    <dxf>
      <font>
        <name val="Calibri Light"/>
      </font>
    </dxf>
    <dxf>
      <font>
        <name val="Calibri Light"/>
      </font>
    </dxf>
    <dxf>
      <font>
        <name val="Calibri Light"/>
      </font>
    </dxf>
    <dxf>
      <font>
        <name val="Calibri Light"/>
      </font>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numFmt numFmtId="1" formatCode="0"/>
      <fill>
        <patternFill patternType="none">
          <fgColor indexed="64"/>
          <bgColor auto="1"/>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4"/>
        <color theme="0" tint="-4.9989318521683403E-2"/>
        <name val="Tw Cen MT Condensed"/>
        <family val="2"/>
        <scheme val="none"/>
      </font>
      <fill>
        <patternFill patternType="solid">
          <fgColor indexed="64"/>
          <bgColor theme="9" tint="-0.49998474074526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auto="1"/>
        <name val="Calibri"/>
        <family val="2"/>
        <scheme val="none"/>
      </font>
      <alignment horizontal="center" vertical="center" textRotation="0" wrapText="1" indent="0" justifyLastLine="0" shrinkToFit="0" readingOrder="0"/>
    </dxf>
    <dxf>
      <font>
        <b val="0"/>
        <i val="0"/>
        <strike val="0"/>
        <condense val="0"/>
        <extend val="0"/>
        <outline val="0"/>
        <shadow val="0"/>
        <u val="none"/>
        <vertAlign val="baseline"/>
        <sz val="9"/>
        <color auto="1"/>
        <name val="Calibri"/>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0"/>
        <color auto="1"/>
        <name val="Corbe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9"/>
        <color theme="4" tint="-0.24994659260841701"/>
        <name val="Calibri"/>
        <family val="2"/>
        <scheme val="none"/>
      </font>
      <alignment horizontal="center" vertical="center" textRotation="0" wrapText="1" indent="0" justifyLastLine="0" shrinkToFit="0" readingOrder="0"/>
      <border diagonalUp="0" diagonalDown="0" outline="0">
        <left style="medium">
          <color theme="0"/>
        </left>
        <right style="medium">
          <color theme="0"/>
        </right>
        <top style="medium">
          <color theme="0"/>
        </top>
        <bottom style="medium">
          <color theme="0"/>
        </bottom>
      </border>
    </dxf>
    <dxf>
      <font>
        <b val="0"/>
        <i val="0"/>
        <strike val="0"/>
        <condense val="0"/>
        <extend val="0"/>
        <outline val="0"/>
        <shadow val="0"/>
        <u val="none"/>
        <vertAlign val="baseline"/>
        <sz val="9"/>
        <color theme="4" tint="-0.24994659260841701"/>
        <name val="Calibri"/>
        <family val="2"/>
        <scheme val="none"/>
      </font>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horizontal/>
      </border>
    </dxf>
    <dxf>
      <font>
        <b val="0"/>
        <i val="0"/>
        <strike val="0"/>
        <condense val="0"/>
        <extend val="0"/>
        <outline val="0"/>
        <shadow val="0"/>
        <u val="none"/>
        <vertAlign val="baseline"/>
        <sz val="9"/>
        <color theme="4" tint="-0.24994659260841701"/>
        <name val="Calibri"/>
        <family val="2"/>
        <scheme val="none"/>
      </font>
      <numFmt numFmtId="1" formatCode="0"/>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border>
    </dxf>
    <dxf>
      <font>
        <strike val="0"/>
        <outline val="0"/>
        <shadow val="0"/>
        <u val="none"/>
        <vertAlign val="baseline"/>
        <sz val="9"/>
        <color theme="4" tint="-0.24994659260841701"/>
        <name val="Calibri"/>
        <family val="2"/>
        <scheme val="none"/>
      </font>
    </dxf>
    <dxf>
      <font>
        <b/>
        <strike val="0"/>
        <outline val="0"/>
        <shadow val="0"/>
        <u val="none"/>
        <vertAlign val="baseline"/>
        <sz val="14"/>
        <color theme="0"/>
        <name val="Tw Cen MT Condensed"/>
        <family val="2"/>
        <scheme val="none"/>
      </font>
    </dxf>
    <dxf>
      <fill>
        <patternFill>
          <bgColor theme="0" tint="-0.14996795556505021"/>
        </patternFill>
      </fill>
    </dxf>
    <dxf>
      <font>
        <b val="0"/>
        <i val="0"/>
        <color theme="0"/>
      </font>
      <fill>
        <patternFill patternType="solid">
          <fgColor theme="4"/>
          <bgColor theme="4" tint="-0.499984740745262"/>
        </patternFill>
      </fill>
      <border>
        <left style="thin">
          <color theme="4" tint="-0.499984740745262"/>
        </left>
        <right style="thin">
          <color theme="4" tint="-0.499984740745262"/>
        </right>
        <top style="thin">
          <color theme="4" tint="-0.499984740745262"/>
        </top>
        <vertical style="medium">
          <color theme="0"/>
        </vertical>
      </border>
    </dxf>
    <dxf>
      <font>
        <b val="0"/>
        <i val="0"/>
        <color auto="1"/>
      </font>
      <fill>
        <patternFill patternType="none">
          <bgColor auto="1"/>
        </patternFill>
      </fill>
      <border>
        <left style="thin">
          <color theme="0"/>
        </left>
        <right/>
        <bottom style="thin">
          <color theme="4" tint="-0.499984740745262"/>
        </bottom>
        <vertical style="thin">
          <color theme="0"/>
        </vertical>
        <horizontal/>
      </border>
    </dxf>
    <dxf>
      <fill>
        <patternFill patternType="none">
          <fgColor indexed="64"/>
          <bgColor auto="1"/>
        </patternFill>
      </fill>
    </dxf>
    <dxf>
      <fill>
        <patternFill patternType="solid">
          <fgColor theme="0"/>
        </patternFill>
      </fill>
    </dxf>
    <dxf>
      <font>
        <sz val="16"/>
        <color theme="0"/>
        <name val="Tw Cen MT Condensed Extra Bold"/>
        <scheme val="major"/>
      </font>
      <fill>
        <patternFill>
          <bgColor theme="4" tint="-0.499984740745262"/>
        </patternFill>
      </fill>
      <border>
        <bottom style="thin">
          <color theme="4"/>
        </bottom>
        <vertical/>
        <horizontal/>
      </border>
    </dxf>
    <dxf>
      <font>
        <sz val="9"/>
        <color theme="1"/>
        <name val="Calibri"/>
        <family val="2"/>
        <scheme val="none"/>
      </font>
      <fill>
        <patternFill>
          <bgColor theme="4" tint="0.79998168889431442"/>
        </patternFill>
      </fill>
      <border diagonalUp="0" diagonalDown="0">
        <left/>
        <right/>
        <top/>
        <bottom/>
        <vertical/>
        <horizontal/>
      </border>
    </dxf>
    <dxf>
      <fill>
        <patternFill>
          <bgColor theme="0" tint="-0.14996795556505021"/>
        </patternFill>
      </fill>
    </dxf>
    <dxf>
      <font>
        <color theme="0"/>
      </font>
      <fill>
        <patternFill>
          <bgColor theme="4" tint="-0.499984740745262"/>
        </patternFill>
      </fill>
    </dxf>
    <dxf>
      <border>
        <bottom style="thin">
          <color theme="4" tint="-0.499984740745262"/>
        </bottom>
      </border>
    </dxf>
    <dxf>
      <fill>
        <patternFill>
          <bgColor theme="0"/>
        </patternFill>
      </fill>
    </dxf>
    <dxf>
      <font>
        <b/>
        <i val="0"/>
        <sz val="14"/>
        <color theme="0"/>
        <name val="Tw Cen MT Condensed Extra Bold"/>
        <family val="2"/>
        <scheme val="major"/>
      </font>
      <fill>
        <patternFill>
          <bgColor theme="9" tint="-0.499984740745262"/>
        </patternFill>
      </fill>
    </dxf>
    <dxf>
      <fill>
        <patternFill>
          <bgColor theme="9" tint="-0.499984740745262"/>
        </patternFill>
      </fill>
    </dxf>
  </dxfs>
  <tableStyles count="9" defaultTableStyle="Tabela de lista de itens de férias" defaultPivotStyle="PivotStyleLight16">
    <tableStyle name="Estilo de Segmentação de Dados 1" pivot="0" table="0" count="1" xr9:uid="{DFB94057-7B74-40E4-80F8-DA991BAC14A0}">
      <tableStyleElement type="headerRow" dxfId="270"/>
    </tableStyle>
    <tableStyle name="Estilo de Segmentação de Dados 2" pivot="0" table="0" count="2" xr9:uid="{4896DF03-0083-46A6-B0BD-63D7052CD9F8}">
      <tableStyleElement type="headerRow" dxfId="269"/>
    </tableStyle>
    <tableStyle name="Estilo de Segmentação de Dados 3" pivot="0" table="0" count="1" xr9:uid="{B3AE0F46-5B7D-4CCB-A96D-02E2DC8CA511}">
      <tableStyleElement type="wholeTable" dxfId="268"/>
    </tableStyle>
    <tableStyle name="Estilo de tabela 1" pivot="0" count="3" xr9:uid="{7D817CB0-A0FA-4EC3-AEB2-551FB549FE10}">
      <tableStyleElement type="wholeTable" dxfId="267"/>
      <tableStyleElement type="headerRow" dxfId="266"/>
      <tableStyleElement type="firstRowStripe" dxfId="265"/>
    </tableStyle>
    <tableStyle name="Estilo de Tabela 2" pivot="0" count="0" xr9:uid="{46FF720A-E5F6-46B7-B277-7D0481172CBF}"/>
    <tableStyle name="Estilo de Tabela 3" pivot="0" count="0" xr9:uid="{01DAC498-BFF2-4EC7-9A66-3D22DC473A4D}"/>
    <tableStyle name="Lista de itens de férias" pivot="0" table="0" count="10" xr9:uid="{00000000-0011-0000-FFFF-FFFF00000000}">
      <tableStyleElement type="wholeTable" dxfId="264"/>
      <tableStyleElement type="headerRow" dxfId="263"/>
    </tableStyle>
    <tableStyle name="Nova Proposta" pivot="0" count="2" xr9:uid="{DC1F5E58-DC39-441C-9564-301FEFB3A275}">
      <tableStyleElement type="firstRowStripe" dxfId="262"/>
      <tableStyleElement type="secondRowStripe" dxfId="261"/>
    </tableStyle>
    <tableStyle name="Tabela de lista de itens de férias" pivot="0" count="3" xr9:uid="{00000000-0011-0000-FFFF-FFFF01000000}">
      <tableStyleElement type="wholeTable" dxfId="260"/>
      <tableStyleElement type="headerRow" dxfId="259"/>
      <tableStyleElement type="firstRowStripe" dxfId="258"/>
    </tableStyle>
  </tableStyles>
  <colors>
    <mruColors>
      <color rgb="FFC7B965"/>
      <color rgb="FFBDAD4B"/>
      <color rgb="FF813365"/>
      <color rgb="FF9E0000"/>
      <color rgb="FFAE4488"/>
      <color rgb="FFC365A1"/>
      <color rgb="FFDAD19A"/>
      <color rgb="FF6D6329"/>
      <color rgb="FF8C7F34"/>
      <color rgb="FFF49914"/>
    </mruColors>
  </colors>
  <extLst>
    <ext xmlns:x14="http://schemas.microsoft.com/office/spreadsheetml/2009/9/main" uri="{46F421CA-312F-682f-3DD2-61675219B42D}">
      <x14:dxfs count="9">
        <dxf>
          <font>
            <sz val="12"/>
            <color theme="1" tint="0.499984740745262"/>
          </font>
          <fill>
            <patternFill patternType="solid">
              <fgColor auto="1"/>
              <bgColor theme="0" tint="-4.9989318521683403E-2"/>
            </patternFill>
          </fill>
          <border diagonalUp="0" diagonalDown="0">
            <left/>
            <right/>
            <top/>
            <bottom/>
            <vertical/>
            <horizontal/>
          </border>
        </dxf>
        <dxf>
          <font>
            <sz val="12"/>
            <color theme="1" tint="0.499984740745262"/>
          </font>
          <fill>
            <patternFill patternType="solid">
              <fgColor auto="1"/>
              <bgColor theme="0" tint="-4.9989318521683403E-2"/>
            </patternFill>
          </fill>
          <border diagonalUp="0" diagonalDown="0">
            <left/>
            <right/>
            <top/>
            <bottom/>
            <vertical/>
            <horizontal/>
          </border>
        </dxf>
        <dxf>
          <font>
            <sz val="12"/>
            <color theme="4" tint="-0.499984740745262"/>
          </font>
          <fill>
            <patternFill patternType="solid">
              <fgColor auto="1"/>
              <bgColor theme="4" tint="0.39994506668294322"/>
            </patternFill>
          </fill>
          <border diagonalUp="0" diagonalDown="0">
            <left/>
            <right/>
            <top/>
            <bottom/>
            <vertical/>
            <horizontal/>
          </border>
        </dxf>
        <dxf>
          <font>
            <sz val="12"/>
            <color theme="0"/>
            <name val="Franklin Gothic Book"/>
            <scheme val="minor"/>
          </font>
          <fill>
            <patternFill patternType="solid">
              <fgColor auto="1"/>
              <bgColor theme="4" tint="0.39994506668294322"/>
            </patternFill>
          </fill>
          <border diagonalUp="0" diagonalDown="0">
            <left/>
            <right/>
            <top/>
            <bottom/>
            <vertical/>
            <horizontal/>
          </border>
        </dxf>
        <dxf>
          <font>
            <sz val="12"/>
            <color theme="1" tint="0.499984740745262"/>
          </font>
          <fill>
            <patternFill patternType="solid">
              <fgColor theme="4" tint="0.59999389629810485"/>
              <bgColor theme="0" tint="-4.9989318521683403E-2"/>
            </patternFill>
          </fill>
          <border diagonalUp="0" diagonalDown="0">
            <left/>
            <right/>
            <top/>
            <bottom/>
            <vertical/>
            <horizontal/>
          </border>
        </dxf>
        <dxf>
          <font>
            <sz val="12"/>
            <color theme="0"/>
          </font>
          <fill>
            <patternFill patternType="solid">
              <fgColor theme="4"/>
              <bgColor theme="4"/>
            </patternFill>
          </fill>
          <border diagonalUp="0" diagonalDown="0">
            <left/>
            <right/>
            <top/>
            <bottom/>
            <vertical/>
            <horizontal/>
          </border>
        </dxf>
        <dxf>
          <font>
            <sz val="12"/>
            <color theme="1" tint="0.499984740745262"/>
          </font>
          <fill>
            <patternFill patternType="solid">
              <fgColor rgb="FFDFDFDF"/>
              <bgColor theme="0" tint="-4.9989318521683403E-2"/>
            </patternFill>
          </fill>
          <border>
            <left style="thin">
              <color rgb="FFDFDFDF"/>
            </left>
            <right style="thin">
              <color rgb="FFDFDFDF"/>
            </right>
            <top style="thin">
              <color rgb="FFDFDFDF"/>
            </top>
            <bottom style="thin">
              <color rgb="FFDFDFDF"/>
            </bottom>
            <vertical/>
            <horizontal/>
          </border>
        </dxf>
        <dxf>
          <font>
            <sz val="12"/>
            <color theme="4" tint="-0.499984740745262"/>
          </font>
          <fill>
            <patternFill patternType="solid">
              <fgColor rgb="FFC0C0C0"/>
              <bgColor theme="0"/>
            </patternFill>
          </fill>
          <border diagonalUp="0" diagonalDown="0">
            <left style="thin">
              <color theme="4"/>
            </left>
            <right style="thin">
              <color theme="4"/>
            </right>
            <top style="thin">
              <color theme="4"/>
            </top>
            <bottom style="thin">
              <color theme="4"/>
            </bottom>
            <vertical/>
            <horizontal/>
          </border>
        </dxf>
        <dxf>
          <font>
            <b val="0"/>
            <i val="0"/>
            <sz val="10"/>
            <color theme="0"/>
            <name val="Franklin Gothic Book"/>
            <family val="2"/>
            <scheme val="minor"/>
          </font>
          <fill>
            <patternFill>
              <bgColor theme="4"/>
            </patternFill>
          </fill>
          <border>
            <left style="thin">
              <color theme="4"/>
            </left>
            <right style="thin">
              <color theme="4"/>
            </right>
            <top style="thin">
              <color theme="4"/>
            </top>
            <bottom style="thin">
              <color theme="4"/>
            </bottom>
          </border>
        </dxf>
      </x14:dxfs>
    </ext>
    <ext xmlns:x14="http://schemas.microsoft.com/office/spreadsheetml/2009/9/main" uri="{EB79DEF2-80B8-43e5-95BD-54CBDDF9020C}">
      <x14:slicerStyles defaultSlicerStyle="Lista de itens de férias">
        <x14:slicerStyle name="Estilo de Segmentação de Dados 1"/>
        <x14:slicerStyle name="Estilo de Segmentação de Dados 2">
          <x14:slicerStyleElements>
            <x14:slicerStyleElement type="selectedItemWithData" dxfId="8"/>
          </x14:slicerStyleElements>
        </x14:slicerStyle>
        <x14:slicerStyle name="Estilo de Segmentação de Dados 3"/>
        <x14:slicerStyle name="Lista de itens de férias">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microsoft.com/office/2007/relationships/slicerCache" Target="slicerCaches/slicerCache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1.xml"/><Relationship Id="rId5" Type="http://schemas.openxmlformats.org/officeDocument/2006/relationships/worksheet" Target="worksheets/sheet5.xml"/><Relationship Id="rId15" Type="http://schemas.microsoft.com/office/2007/relationships/slicerCache" Target="slicerCaches/slicerCache5.xml"/><Relationship Id="rId10" Type="http://schemas.openxmlformats.org/officeDocument/2006/relationships/pivotCacheDefinition" Target="pivotCache/pivotCacheDefinition1.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7/relationships/slicerCache" Target="slicerCaches/slicerCache4.xml"/><Relationship Id="rId22" Type="http://schemas.openxmlformats.org/officeDocument/2006/relationships/customXml" Target="../customXml/item3.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044468938570161E-2"/>
          <c:y val="5.8376281146366497E-2"/>
          <c:w val="0.93218977604644093"/>
          <c:h val="0.71665283157279602"/>
        </c:manualLayout>
      </c:layout>
      <c:barChart>
        <c:barDir val="col"/>
        <c:grouping val="clustered"/>
        <c:varyColors val="0"/>
        <c:ser>
          <c:idx val="0"/>
          <c:order val="0"/>
          <c:invertIfNegative val="0"/>
          <c:dPt>
            <c:idx val="0"/>
            <c:invertIfNegative val="0"/>
            <c:bubble3D val="0"/>
            <c:spPr>
              <a:solidFill>
                <a:schemeClr val="accent3">
                  <a:lumMod val="50000"/>
                </a:schemeClr>
              </a:solidFill>
            </c:spPr>
            <c:extLst>
              <c:ext xmlns:c16="http://schemas.microsoft.com/office/drawing/2014/chart" uri="{C3380CC4-5D6E-409C-BE32-E72D297353CC}">
                <c16:uniqueId val="{0000001F-7C9C-403A-8B03-A9866B65359E}"/>
              </c:ext>
            </c:extLst>
          </c:dPt>
          <c:dPt>
            <c:idx val="1"/>
            <c:invertIfNegative val="0"/>
            <c:bubble3D val="0"/>
            <c:spPr>
              <a:solidFill>
                <a:schemeClr val="accent3">
                  <a:lumMod val="50000"/>
                </a:schemeClr>
              </a:solidFill>
            </c:spPr>
            <c:extLst>
              <c:ext xmlns:c16="http://schemas.microsoft.com/office/drawing/2014/chart" uri="{C3380CC4-5D6E-409C-BE32-E72D297353CC}">
                <c16:uniqueId val="{0000001E-7C9C-403A-8B03-A9866B65359E}"/>
              </c:ext>
            </c:extLst>
          </c:dPt>
          <c:dPt>
            <c:idx val="2"/>
            <c:invertIfNegative val="0"/>
            <c:bubble3D val="0"/>
            <c:spPr>
              <a:solidFill>
                <a:schemeClr val="accent3">
                  <a:lumMod val="50000"/>
                </a:schemeClr>
              </a:solidFill>
            </c:spPr>
            <c:extLst>
              <c:ext xmlns:c16="http://schemas.microsoft.com/office/drawing/2014/chart" uri="{C3380CC4-5D6E-409C-BE32-E72D297353CC}">
                <c16:uniqueId val="{0000001D-7C9C-403A-8B03-A9866B65359E}"/>
              </c:ext>
            </c:extLst>
          </c:dPt>
          <c:dPt>
            <c:idx val="3"/>
            <c:invertIfNegative val="0"/>
            <c:bubble3D val="0"/>
            <c:spPr>
              <a:solidFill>
                <a:schemeClr val="accent3">
                  <a:lumMod val="50000"/>
                </a:schemeClr>
              </a:solidFill>
            </c:spPr>
            <c:extLst>
              <c:ext xmlns:c16="http://schemas.microsoft.com/office/drawing/2014/chart" uri="{C3380CC4-5D6E-409C-BE32-E72D297353CC}">
                <c16:uniqueId val="{0000001C-7C9C-403A-8B03-A9866B65359E}"/>
              </c:ext>
            </c:extLst>
          </c:dPt>
          <c:dPt>
            <c:idx val="4"/>
            <c:invertIfNegative val="0"/>
            <c:bubble3D val="0"/>
            <c:spPr>
              <a:solidFill>
                <a:schemeClr val="accent6">
                  <a:lumMod val="50000"/>
                </a:schemeClr>
              </a:solidFill>
            </c:spPr>
            <c:extLst>
              <c:ext xmlns:c16="http://schemas.microsoft.com/office/drawing/2014/chart" uri="{C3380CC4-5D6E-409C-BE32-E72D297353CC}">
                <c16:uniqueId val="{00000024-7C9C-403A-8B03-A9866B65359E}"/>
              </c:ext>
            </c:extLst>
          </c:dPt>
          <c:dPt>
            <c:idx val="5"/>
            <c:invertIfNegative val="0"/>
            <c:bubble3D val="0"/>
            <c:spPr>
              <a:solidFill>
                <a:schemeClr val="accent6">
                  <a:lumMod val="50000"/>
                </a:schemeClr>
              </a:solidFill>
            </c:spPr>
            <c:extLst>
              <c:ext xmlns:c16="http://schemas.microsoft.com/office/drawing/2014/chart" uri="{C3380CC4-5D6E-409C-BE32-E72D297353CC}">
                <c16:uniqueId val="{00000023-7C9C-403A-8B03-A9866B65359E}"/>
              </c:ext>
            </c:extLst>
          </c:dPt>
          <c:dPt>
            <c:idx val="6"/>
            <c:invertIfNegative val="0"/>
            <c:bubble3D val="0"/>
            <c:spPr>
              <a:solidFill>
                <a:schemeClr val="accent6">
                  <a:lumMod val="50000"/>
                </a:schemeClr>
              </a:solidFill>
            </c:spPr>
            <c:extLst>
              <c:ext xmlns:c16="http://schemas.microsoft.com/office/drawing/2014/chart" uri="{C3380CC4-5D6E-409C-BE32-E72D297353CC}">
                <c16:uniqueId val="{00000022-7C9C-403A-8B03-A9866B65359E}"/>
              </c:ext>
            </c:extLst>
          </c:dPt>
          <c:dPt>
            <c:idx val="7"/>
            <c:invertIfNegative val="0"/>
            <c:bubble3D val="0"/>
            <c:spPr>
              <a:solidFill>
                <a:schemeClr val="accent6">
                  <a:lumMod val="50000"/>
                </a:schemeClr>
              </a:solidFill>
            </c:spPr>
            <c:extLst>
              <c:ext xmlns:c16="http://schemas.microsoft.com/office/drawing/2014/chart" uri="{C3380CC4-5D6E-409C-BE32-E72D297353CC}">
                <c16:uniqueId val="{00000021-7C9C-403A-8B03-A9866B65359E}"/>
              </c:ext>
            </c:extLst>
          </c:dPt>
          <c:dPt>
            <c:idx val="8"/>
            <c:invertIfNegative val="0"/>
            <c:bubble3D val="0"/>
            <c:spPr>
              <a:solidFill>
                <a:schemeClr val="accent6">
                  <a:lumMod val="50000"/>
                </a:schemeClr>
              </a:solidFill>
            </c:spPr>
            <c:extLst>
              <c:ext xmlns:c16="http://schemas.microsoft.com/office/drawing/2014/chart" uri="{C3380CC4-5D6E-409C-BE32-E72D297353CC}">
                <c16:uniqueId val="{00000020-7C9C-403A-8B03-A9866B65359E}"/>
              </c:ext>
            </c:extLst>
          </c:dPt>
          <c:dLbls>
            <c:spPr>
              <a:noFill/>
              <a:ln>
                <a:noFill/>
              </a:ln>
              <a:effectLst/>
            </c:spPr>
            <c:txPr>
              <a:bodyPr wrap="square" lIns="38100" tIns="19050" rIns="38100" bIns="19050" anchor="ctr">
                <a:spAutoFit/>
              </a:bodyPr>
              <a:lstStyle/>
              <a:p>
                <a:pPr>
                  <a:defRPr b="1"/>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'Dados Dash'!$A$13:$A$21</c:f>
              <c:strCache>
                <c:ptCount val="9"/>
                <c:pt idx="0">
                  <c:v>Profissional de saúde</c:v>
                </c:pt>
                <c:pt idx="1">
                  <c:v>Outro profissional</c:v>
                </c:pt>
                <c:pt idx="2">
                  <c:v>Pesquisador</c:v>
                </c:pt>
                <c:pt idx="3">
                  <c:v>Cidadão</c:v>
                </c:pt>
                <c:pt idx="4">
                  <c:v>Órgão  público</c:v>
                </c:pt>
                <c:pt idx="5">
                  <c:v>Entidade de defesa do consumidor</c:v>
                </c:pt>
                <c:pt idx="6">
                  <c:v>Associação de profissionais</c:v>
                </c:pt>
                <c:pt idx="7">
                  <c:v>Setor regulado</c:v>
                </c:pt>
                <c:pt idx="8">
                  <c:v>Outro</c:v>
                </c:pt>
              </c:strCache>
            </c:strRef>
          </c:cat>
          <c:val>
            <c:numRef>
              <c:f>'Dados Dash'!$B$13:$B$21</c:f>
              <c:numCache>
                <c:formatCode>General</c:formatCode>
                <c:ptCount val="9"/>
                <c:pt idx="0">
                  <c:v>0</c:v>
                </c:pt>
                <c:pt idx="1">
                  <c:v>0</c:v>
                </c:pt>
                <c:pt idx="2">
                  <c:v>2</c:v>
                </c:pt>
                <c:pt idx="3">
                  <c:v>0</c:v>
                </c:pt>
                <c:pt idx="4">
                  <c:v>0</c:v>
                </c:pt>
                <c:pt idx="5">
                  <c:v>0</c:v>
                </c:pt>
                <c:pt idx="6">
                  <c:v>0</c:v>
                </c:pt>
                <c:pt idx="7">
                  <c:v>2</c:v>
                </c:pt>
                <c:pt idx="8">
                  <c:v>0</c:v>
                </c:pt>
              </c:numCache>
            </c:numRef>
          </c:val>
          <c:extLst>
            <c:ext xmlns:c16="http://schemas.microsoft.com/office/drawing/2014/chart" uri="{C3380CC4-5D6E-409C-BE32-E72D297353CC}">
              <c16:uniqueId val="{0000001B-7C9C-403A-8B03-A9866B65359E}"/>
            </c:ext>
          </c:extLst>
        </c:ser>
        <c:dLbls>
          <c:showLegendKey val="0"/>
          <c:showVal val="1"/>
          <c:showCatName val="0"/>
          <c:showSerName val="0"/>
          <c:showPercent val="0"/>
          <c:showBubbleSize val="0"/>
        </c:dLbls>
        <c:gapWidth val="75"/>
        <c:axId val="488938656"/>
        <c:axId val="488939048"/>
      </c:barChart>
      <c:catAx>
        <c:axId val="488938656"/>
        <c:scaling>
          <c:orientation val="minMax"/>
        </c:scaling>
        <c:delete val="0"/>
        <c:axPos val="b"/>
        <c:numFmt formatCode="General" sourceLinked="0"/>
        <c:majorTickMark val="none"/>
        <c:minorTickMark val="none"/>
        <c:tickLblPos val="nextTo"/>
        <c:crossAx val="488939048"/>
        <c:crosses val="autoZero"/>
        <c:auto val="1"/>
        <c:lblAlgn val="ctr"/>
        <c:lblOffset val="100"/>
        <c:noMultiLvlLbl val="0"/>
      </c:catAx>
      <c:valAx>
        <c:axId val="488939048"/>
        <c:scaling>
          <c:orientation val="minMax"/>
        </c:scaling>
        <c:delete val="1"/>
        <c:axPos val="l"/>
        <c:numFmt formatCode="General" sourceLinked="1"/>
        <c:majorTickMark val="none"/>
        <c:minorTickMark val="none"/>
        <c:tickLblPos val="none"/>
        <c:crossAx val="488938656"/>
        <c:crosses val="autoZero"/>
        <c:crossBetween val="between"/>
      </c:valAx>
      <c:spPr>
        <a:noFill/>
        <a:ln w="25400">
          <a:noFill/>
        </a:ln>
      </c:spPr>
    </c:plotArea>
    <c:plotVisOnly val="1"/>
    <c:dispBlanksAs val="gap"/>
    <c:showDLblsOverMax val="0"/>
  </c:chart>
  <c:spPr>
    <a:noFill/>
    <a:ln>
      <a:noFill/>
    </a:ln>
  </c:spPr>
  <c:printSettings>
    <c:headerFooter/>
    <c:pageMargins b="0.78740157499999996" l="0.511811024" r="0.511811024" t="0.78740157499999996" header="0.31496062000000025" footer="0.3149606200000002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'Dados Dash'!$A$30</c:f>
              <c:strCache>
                <c:ptCount val="1"/>
                <c:pt idx="0">
                  <c:v>Sim</c:v>
                </c:pt>
              </c:strCache>
            </c:strRef>
          </c:tx>
          <c:spPr>
            <a:solidFill>
              <a:schemeClr val="accent3">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'Dados Dash'!$B$29:$D$29</c:f>
              <c:strCache>
                <c:ptCount val="3"/>
                <c:pt idx="0">
                  <c:v>Total</c:v>
                </c:pt>
                <c:pt idx="1">
                  <c:v>Pessoa Física</c:v>
                </c:pt>
                <c:pt idx="2">
                  <c:v>Pessoa Jurídica</c:v>
                </c:pt>
              </c:strCache>
            </c:strRef>
          </c:cat>
          <c:val>
            <c:numRef>
              <c:f>'Dados Dash'!$B$30:$D$30</c:f>
              <c:numCache>
                <c:formatCode>General</c:formatCode>
                <c:ptCount val="3"/>
                <c:pt idx="0">
                  <c:v>1</c:v>
                </c:pt>
                <c:pt idx="1">
                  <c:v>1</c:v>
                </c:pt>
                <c:pt idx="2">
                  <c:v>0</c:v>
                </c:pt>
              </c:numCache>
            </c:numRef>
          </c:val>
          <c:extLst>
            <c:ext xmlns:c16="http://schemas.microsoft.com/office/drawing/2014/chart" uri="{C3380CC4-5D6E-409C-BE32-E72D297353CC}">
              <c16:uniqueId val="{00000000-7C54-48B3-AB56-AC7A9560FA4E}"/>
            </c:ext>
          </c:extLst>
        </c:ser>
        <c:ser>
          <c:idx val="1"/>
          <c:order val="1"/>
          <c:tx>
            <c:strRef>
              <c:f>'Dados Dash'!$A$31</c:f>
              <c:strCache>
                <c:ptCount val="1"/>
                <c:pt idx="0">
                  <c:v>Tenho outra opinião</c:v>
                </c:pt>
              </c:strCache>
            </c:strRef>
          </c:tx>
          <c:spPr>
            <a:solidFill>
              <a:srgbClr val="9E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'Dados Dash'!$B$29:$D$29</c:f>
              <c:strCache>
                <c:ptCount val="3"/>
                <c:pt idx="0">
                  <c:v>Total</c:v>
                </c:pt>
                <c:pt idx="1">
                  <c:v>Pessoa Física</c:v>
                </c:pt>
                <c:pt idx="2">
                  <c:v>Pessoa Jurídica</c:v>
                </c:pt>
              </c:strCache>
            </c:strRef>
          </c:cat>
          <c:val>
            <c:numRef>
              <c:f>'Dados Dash'!$B$31:$D$31</c:f>
              <c:numCache>
                <c:formatCode>General</c:formatCode>
                <c:ptCount val="3"/>
                <c:pt idx="0">
                  <c:v>0</c:v>
                </c:pt>
                <c:pt idx="1">
                  <c:v>0</c:v>
                </c:pt>
                <c:pt idx="2">
                  <c:v>0</c:v>
                </c:pt>
              </c:numCache>
            </c:numRef>
          </c:val>
          <c:extLst>
            <c:ext xmlns:c16="http://schemas.microsoft.com/office/drawing/2014/chart" uri="{C3380CC4-5D6E-409C-BE32-E72D297353CC}">
              <c16:uniqueId val="{00000001-7C54-48B3-AB56-AC7A9560FA4E}"/>
            </c:ext>
          </c:extLst>
        </c:ser>
        <c:ser>
          <c:idx val="2"/>
          <c:order val="2"/>
          <c:tx>
            <c:strRef>
              <c:f>'Dados Dash'!$A$32</c:f>
              <c:strCache>
                <c:ptCount val="1"/>
                <c:pt idx="0">
                  <c:v>Não responderam</c:v>
                </c:pt>
              </c:strCache>
            </c:strRef>
          </c:tx>
          <c:spPr>
            <a:solidFill>
              <a:schemeClr val="bg2">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'Dados Dash'!$B$29:$D$29</c:f>
              <c:strCache>
                <c:ptCount val="3"/>
                <c:pt idx="0">
                  <c:v>Total</c:v>
                </c:pt>
                <c:pt idx="1">
                  <c:v>Pessoa Física</c:v>
                </c:pt>
                <c:pt idx="2">
                  <c:v>Pessoa Jurídica</c:v>
                </c:pt>
              </c:strCache>
            </c:strRef>
          </c:cat>
          <c:val>
            <c:numRef>
              <c:f>'Dados Dash'!$B$32:$D$32</c:f>
              <c:numCache>
                <c:formatCode>General</c:formatCode>
                <c:ptCount val="3"/>
                <c:pt idx="0">
                  <c:v>3</c:v>
                </c:pt>
                <c:pt idx="1">
                  <c:v>1</c:v>
                </c:pt>
                <c:pt idx="2">
                  <c:v>2</c:v>
                </c:pt>
              </c:numCache>
            </c:numRef>
          </c:val>
          <c:extLst>
            <c:ext xmlns:c16="http://schemas.microsoft.com/office/drawing/2014/chart" uri="{C3380CC4-5D6E-409C-BE32-E72D297353CC}">
              <c16:uniqueId val="{00000002-7C54-48B3-AB56-AC7A9560FA4E}"/>
            </c:ext>
          </c:extLst>
        </c:ser>
        <c:dLbls>
          <c:showLegendKey val="0"/>
          <c:showVal val="0"/>
          <c:showCatName val="0"/>
          <c:showSerName val="0"/>
          <c:showPercent val="0"/>
          <c:showBubbleSize val="0"/>
        </c:dLbls>
        <c:gapWidth val="219"/>
        <c:overlap val="-27"/>
        <c:axId val="1086995936"/>
        <c:axId val="1086993640"/>
      </c:barChart>
      <c:catAx>
        <c:axId val="1086995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pt-BR"/>
          </a:p>
        </c:txPr>
        <c:crossAx val="1086993640"/>
        <c:crosses val="autoZero"/>
        <c:auto val="1"/>
        <c:lblAlgn val="ctr"/>
        <c:lblOffset val="100"/>
        <c:noMultiLvlLbl val="0"/>
      </c:catAx>
      <c:valAx>
        <c:axId val="1086993640"/>
        <c:scaling>
          <c:orientation val="minMax"/>
        </c:scaling>
        <c:delete val="1"/>
        <c:axPos val="l"/>
        <c:numFmt formatCode="General" sourceLinked="1"/>
        <c:majorTickMark val="none"/>
        <c:minorTickMark val="none"/>
        <c:tickLblPos val="nextTo"/>
        <c:crossAx val="1086995936"/>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pt-BR"/>
        </a:p>
      </c:txPr>
    </c:legend>
    <c:plotVisOnly val="1"/>
    <c:dispBlanksAs val="gap"/>
    <c:showDLblsOverMax val="0"/>
  </c:chart>
  <c:spPr>
    <a:noFill/>
    <a:ln w="9525" cap="flat" cmpd="sng" algn="ctr">
      <a:no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660007922317104"/>
          <c:y val="8.2949325955083572E-2"/>
          <c:w val="0.67987884966578349"/>
          <c:h val="0.69120488328000362"/>
        </c:manualLayout>
      </c:layout>
      <c:barChart>
        <c:barDir val="bar"/>
        <c:grouping val="percentStacked"/>
        <c:varyColors val="0"/>
        <c:ser>
          <c:idx val="0"/>
          <c:order val="0"/>
          <c:tx>
            <c:strRef>
              <c:f>'Dados Dash'!$B$36</c:f>
              <c:strCache>
                <c:ptCount val="1"/>
                <c:pt idx="0">
                  <c:v>Sim</c:v>
                </c:pt>
              </c:strCache>
            </c:strRef>
          </c:tx>
          <c:spPr>
            <a:solidFill>
              <a:schemeClr val="accent3">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'Dados Dash'!$A$37:$A$45</c:f>
              <c:strCache>
                <c:ptCount val="9"/>
                <c:pt idx="0">
                  <c:v>Outro</c:v>
                </c:pt>
                <c:pt idx="1">
                  <c:v>Setor regulado</c:v>
                </c:pt>
                <c:pt idx="2">
                  <c:v>Associação de profissionais</c:v>
                </c:pt>
                <c:pt idx="3">
                  <c:v>Entidade de defesa do consumidor</c:v>
                </c:pt>
                <c:pt idx="4">
                  <c:v>Órgão  público</c:v>
                </c:pt>
                <c:pt idx="5">
                  <c:v>Cidadão</c:v>
                </c:pt>
                <c:pt idx="6">
                  <c:v>Pesquisador</c:v>
                </c:pt>
                <c:pt idx="7">
                  <c:v>Outro profissional</c:v>
                </c:pt>
                <c:pt idx="8">
                  <c:v>Profissional de saúde</c:v>
                </c:pt>
              </c:strCache>
            </c:strRef>
          </c:cat>
          <c:val>
            <c:numRef>
              <c:f>'Dados Dash'!$B$37:$B$45</c:f>
              <c:numCache>
                <c:formatCode>General</c:formatCode>
                <c:ptCount val="9"/>
                <c:pt idx="0">
                  <c:v>0</c:v>
                </c:pt>
                <c:pt idx="1">
                  <c:v>0</c:v>
                </c:pt>
                <c:pt idx="2">
                  <c:v>0</c:v>
                </c:pt>
                <c:pt idx="3">
                  <c:v>0</c:v>
                </c:pt>
                <c:pt idx="4">
                  <c:v>0</c:v>
                </c:pt>
                <c:pt idx="5">
                  <c:v>0</c:v>
                </c:pt>
                <c:pt idx="6">
                  <c:v>1</c:v>
                </c:pt>
                <c:pt idx="7">
                  <c:v>0</c:v>
                </c:pt>
                <c:pt idx="8">
                  <c:v>0</c:v>
                </c:pt>
              </c:numCache>
            </c:numRef>
          </c:val>
          <c:extLst>
            <c:ext xmlns:c16="http://schemas.microsoft.com/office/drawing/2014/chart" uri="{C3380CC4-5D6E-409C-BE32-E72D297353CC}">
              <c16:uniqueId val="{00000000-FAF1-4F95-89D6-7F2CF4A1E0C3}"/>
            </c:ext>
          </c:extLst>
        </c:ser>
        <c:ser>
          <c:idx val="1"/>
          <c:order val="1"/>
          <c:tx>
            <c:strRef>
              <c:f>'Dados Dash'!$C$36</c:f>
              <c:strCache>
                <c:ptCount val="1"/>
                <c:pt idx="0">
                  <c:v>Tenho outra opinião</c:v>
                </c:pt>
              </c:strCache>
            </c:strRef>
          </c:tx>
          <c:spPr>
            <a:solidFill>
              <a:srgbClr val="9E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'Dados Dash'!$A$37:$A$45</c:f>
              <c:strCache>
                <c:ptCount val="9"/>
                <c:pt idx="0">
                  <c:v>Outro</c:v>
                </c:pt>
                <c:pt idx="1">
                  <c:v>Setor regulado</c:v>
                </c:pt>
                <c:pt idx="2">
                  <c:v>Associação de profissionais</c:v>
                </c:pt>
                <c:pt idx="3">
                  <c:v>Entidade de defesa do consumidor</c:v>
                </c:pt>
                <c:pt idx="4">
                  <c:v>Órgão  público</c:v>
                </c:pt>
                <c:pt idx="5">
                  <c:v>Cidadão</c:v>
                </c:pt>
                <c:pt idx="6">
                  <c:v>Pesquisador</c:v>
                </c:pt>
                <c:pt idx="7">
                  <c:v>Outro profissional</c:v>
                </c:pt>
                <c:pt idx="8">
                  <c:v>Profissional de saúde</c:v>
                </c:pt>
              </c:strCache>
            </c:strRef>
          </c:cat>
          <c:val>
            <c:numRef>
              <c:f>'Dados Dash'!$C$37:$C$45</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FAF1-4F95-89D6-7F2CF4A1E0C3}"/>
            </c:ext>
          </c:extLst>
        </c:ser>
        <c:ser>
          <c:idx val="2"/>
          <c:order val="2"/>
          <c:tx>
            <c:strRef>
              <c:f>'Dados Dash'!$D$36</c:f>
              <c:strCache>
                <c:ptCount val="1"/>
                <c:pt idx="0">
                  <c:v>Não responderam</c:v>
                </c:pt>
              </c:strCache>
            </c:strRef>
          </c:tx>
          <c:spPr>
            <a:solidFill>
              <a:schemeClr val="bg2">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'Dados Dash'!$A$37:$A$45</c:f>
              <c:strCache>
                <c:ptCount val="9"/>
                <c:pt idx="0">
                  <c:v>Outro</c:v>
                </c:pt>
                <c:pt idx="1">
                  <c:v>Setor regulado</c:v>
                </c:pt>
                <c:pt idx="2">
                  <c:v>Associação de profissionais</c:v>
                </c:pt>
                <c:pt idx="3">
                  <c:v>Entidade de defesa do consumidor</c:v>
                </c:pt>
                <c:pt idx="4">
                  <c:v>Órgão  público</c:v>
                </c:pt>
                <c:pt idx="5">
                  <c:v>Cidadão</c:v>
                </c:pt>
                <c:pt idx="6">
                  <c:v>Pesquisador</c:v>
                </c:pt>
                <c:pt idx="7">
                  <c:v>Outro profissional</c:v>
                </c:pt>
                <c:pt idx="8">
                  <c:v>Profissional de saúde</c:v>
                </c:pt>
              </c:strCache>
            </c:strRef>
          </c:cat>
          <c:val>
            <c:numRef>
              <c:f>'Dados Dash'!$D$37:$D$45</c:f>
              <c:numCache>
                <c:formatCode>General</c:formatCode>
                <c:ptCount val="9"/>
                <c:pt idx="0">
                  <c:v>0</c:v>
                </c:pt>
                <c:pt idx="1">
                  <c:v>2</c:v>
                </c:pt>
                <c:pt idx="2">
                  <c:v>0</c:v>
                </c:pt>
                <c:pt idx="3">
                  <c:v>0</c:v>
                </c:pt>
                <c:pt idx="4">
                  <c:v>0</c:v>
                </c:pt>
                <c:pt idx="5">
                  <c:v>0</c:v>
                </c:pt>
                <c:pt idx="6">
                  <c:v>1</c:v>
                </c:pt>
                <c:pt idx="7">
                  <c:v>0</c:v>
                </c:pt>
                <c:pt idx="8">
                  <c:v>0</c:v>
                </c:pt>
              </c:numCache>
            </c:numRef>
          </c:val>
          <c:extLst>
            <c:ext xmlns:c16="http://schemas.microsoft.com/office/drawing/2014/chart" uri="{C3380CC4-5D6E-409C-BE32-E72D297353CC}">
              <c16:uniqueId val="{00000001-B224-49E5-9C87-031CF804501D}"/>
            </c:ext>
          </c:extLst>
        </c:ser>
        <c:dLbls>
          <c:showLegendKey val="0"/>
          <c:showVal val="0"/>
          <c:showCatName val="0"/>
          <c:showSerName val="0"/>
          <c:showPercent val="0"/>
          <c:showBubbleSize val="0"/>
        </c:dLbls>
        <c:gapWidth val="182"/>
        <c:overlap val="100"/>
        <c:axId val="1086977240"/>
        <c:axId val="1086980848"/>
      </c:barChart>
      <c:catAx>
        <c:axId val="10869772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pt-BR"/>
          </a:p>
        </c:txPr>
        <c:crossAx val="1086980848"/>
        <c:crosses val="autoZero"/>
        <c:auto val="1"/>
        <c:lblAlgn val="ctr"/>
        <c:lblOffset val="100"/>
        <c:noMultiLvlLbl val="0"/>
      </c:catAx>
      <c:valAx>
        <c:axId val="1086980848"/>
        <c:scaling>
          <c:orientation val="minMax"/>
        </c:scaling>
        <c:delete val="0"/>
        <c:axPos val="b"/>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pt-BR"/>
          </a:p>
        </c:txPr>
        <c:crossAx val="1086977240"/>
        <c:crosses val="autoZero"/>
        <c:crossBetween val="between"/>
      </c:valAx>
      <c:spPr>
        <a:noFill/>
        <a:ln>
          <a:noFill/>
        </a:ln>
        <a:effectLst/>
      </c:spPr>
    </c:plotArea>
    <c:legend>
      <c:legendPos val="b"/>
      <c:layout>
        <c:manualLayout>
          <c:xMode val="edge"/>
          <c:yMode val="edge"/>
          <c:x val="0.3730986192751729"/>
          <c:y val="0.89245574791864679"/>
          <c:w val="0.43813642546393206"/>
          <c:h val="6.8044573055122876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pt-BR"/>
        </a:p>
      </c:txPr>
    </c:legend>
    <c:plotVisOnly val="1"/>
    <c:dispBlanksAs val="gap"/>
    <c:showDLblsOverMax val="0"/>
  </c:chart>
  <c:spPr>
    <a:noFill/>
    <a:ln w="9525" cap="flat" cmpd="sng" algn="ctr">
      <a:no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'Dados Dash'!$A$50</c:f>
              <c:strCache>
                <c:ptCount val="1"/>
                <c:pt idx="0">
                  <c:v>Positivos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'Dados Dash'!$B$49:$D$49</c:f>
              <c:strCache>
                <c:ptCount val="3"/>
                <c:pt idx="0">
                  <c:v>Total</c:v>
                </c:pt>
                <c:pt idx="1">
                  <c:v>Pessoa Física</c:v>
                </c:pt>
                <c:pt idx="2">
                  <c:v>Pessoa Jurídica</c:v>
                </c:pt>
              </c:strCache>
            </c:strRef>
          </c:cat>
          <c:val>
            <c:numRef>
              <c:f>'Dados Dash'!$B$50:$D$50</c:f>
              <c:numCache>
                <c:formatCode>General</c:formatCode>
                <c:ptCount val="3"/>
                <c:pt idx="0">
                  <c:v>4</c:v>
                </c:pt>
                <c:pt idx="1">
                  <c:v>2</c:v>
                </c:pt>
                <c:pt idx="2">
                  <c:v>2</c:v>
                </c:pt>
              </c:numCache>
            </c:numRef>
          </c:val>
          <c:extLst>
            <c:ext xmlns:c16="http://schemas.microsoft.com/office/drawing/2014/chart" uri="{C3380CC4-5D6E-409C-BE32-E72D297353CC}">
              <c16:uniqueId val="{00000000-1066-465A-A4B6-A9EC890C64CB}"/>
            </c:ext>
          </c:extLst>
        </c:ser>
        <c:ser>
          <c:idx val="1"/>
          <c:order val="1"/>
          <c:tx>
            <c:strRef>
              <c:f>'Dados Dash'!$A$51</c:f>
              <c:strCache>
                <c:ptCount val="1"/>
                <c:pt idx="0">
                  <c:v>Negativos</c:v>
                </c:pt>
              </c:strCache>
            </c:strRef>
          </c:tx>
          <c:spPr>
            <a:solidFill>
              <a:srgbClr val="81336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'Dados Dash'!$B$49:$D$49</c:f>
              <c:strCache>
                <c:ptCount val="3"/>
                <c:pt idx="0">
                  <c:v>Total</c:v>
                </c:pt>
                <c:pt idx="1">
                  <c:v>Pessoa Física</c:v>
                </c:pt>
                <c:pt idx="2">
                  <c:v>Pessoa Jurídica</c:v>
                </c:pt>
              </c:strCache>
            </c:strRef>
          </c:cat>
          <c:val>
            <c:numRef>
              <c:f>'Dados Dash'!$B$51:$D$51</c:f>
              <c:numCache>
                <c:formatCode>General</c:formatCode>
                <c:ptCount val="3"/>
                <c:pt idx="0">
                  <c:v>0</c:v>
                </c:pt>
                <c:pt idx="1">
                  <c:v>0</c:v>
                </c:pt>
                <c:pt idx="2">
                  <c:v>0</c:v>
                </c:pt>
              </c:numCache>
            </c:numRef>
          </c:val>
          <c:extLst>
            <c:ext xmlns:c16="http://schemas.microsoft.com/office/drawing/2014/chart" uri="{C3380CC4-5D6E-409C-BE32-E72D297353CC}">
              <c16:uniqueId val="{00000001-1066-465A-A4B6-A9EC890C64CB}"/>
            </c:ext>
          </c:extLst>
        </c:ser>
        <c:ser>
          <c:idx val="2"/>
          <c:order val="2"/>
          <c:tx>
            <c:strRef>
              <c:f>'Dados Dash'!$A$52</c:f>
              <c:strCache>
                <c:ptCount val="1"/>
                <c:pt idx="0">
                  <c:v>Positivos e Negativos</c:v>
                </c:pt>
              </c:strCache>
            </c:strRef>
          </c:tx>
          <c:spPr>
            <a:solidFill>
              <a:schemeClr val="accent3">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'Dados Dash'!$B$49:$D$49</c:f>
              <c:strCache>
                <c:ptCount val="3"/>
                <c:pt idx="0">
                  <c:v>Total</c:v>
                </c:pt>
                <c:pt idx="1">
                  <c:v>Pessoa Física</c:v>
                </c:pt>
                <c:pt idx="2">
                  <c:v>Pessoa Jurídica</c:v>
                </c:pt>
              </c:strCache>
            </c:strRef>
          </c:cat>
          <c:val>
            <c:numRef>
              <c:f>'Dados Dash'!$B$52:$D$52</c:f>
              <c:numCache>
                <c:formatCode>General</c:formatCode>
                <c:ptCount val="3"/>
                <c:pt idx="0">
                  <c:v>0</c:v>
                </c:pt>
                <c:pt idx="1">
                  <c:v>0</c:v>
                </c:pt>
                <c:pt idx="2">
                  <c:v>0</c:v>
                </c:pt>
              </c:numCache>
            </c:numRef>
          </c:val>
          <c:extLst>
            <c:ext xmlns:c16="http://schemas.microsoft.com/office/drawing/2014/chart" uri="{C3380CC4-5D6E-409C-BE32-E72D297353CC}">
              <c16:uniqueId val="{00000002-1066-465A-A4B6-A9EC890C64CB}"/>
            </c:ext>
          </c:extLst>
        </c:ser>
        <c:dLbls>
          <c:showLegendKey val="0"/>
          <c:showVal val="0"/>
          <c:showCatName val="0"/>
          <c:showSerName val="0"/>
          <c:showPercent val="0"/>
          <c:showBubbleSize val="0"/>
        </c:dLbls>
        <c:gapWidth val="219"/>
        <c:overlap val="-27"/>
        <c:axId val="1079797032"/>
        <c:axId val="1079800968"/>
      </c:barChart>
      <c:catAx>
        <c:axId val="1079797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pt-BR"/>
          </a:p>
        </c:txPr>
        <c:crossAx val="1079800968"/>
        <c:crosses val="autoZero"/>
        <c:auto val="1"/>
        <c:lblAlgn val="ctr"/>
        <c:lblOffset val="100"/>
        <c:noMultiLvlLbl val="0"/>
      </c:catAx>
      <c:valAx>
        <c:axId val="1079800968"/>
        <c:scaling>
          <c:orientation val="minMax"/>
        </c:scaling>
        <c:delete val="1"/>
        <c:axPos val="l"/>
        <c:numFmt formatCode="General" sourceLinked="1"/>
        <c:majorTickMark val="none"/>
        <c:minorTickMark val="none"/>
        <c:tickLblPos val="nextTo"/>
        <c:crossAx val="1079797032"/>
        <c:crosses val="autoZero"/>
        <c:crossBetween val="between"/>
      </c:valAx>
      <c:spPr>
        <a:noFill/>
        <a:ln w="25400">
          <a:noFill/>
        </a:ln>
        <a:effectLst/>
      </c:spPr>
    </c:plotArea>
    <c:legend>
      <c:legendPos val="b"/>
      <c:layout>
        <c:manualLayout>
          <c:xMode val="edge"/>
          <c:yMode val="edge"/>
          <c:x val="7.7091266217543378E-2"/>
          <c:y val="0.88397261531119797"/>
          <c:w val="0.87258050621134065"/>
          <c:h val="8.0310555586146123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pt-BR"/>
        </a:p>
      </c:txPr>
    </c:legend>
    <c:plotVisOnly val="1"/>
    <c:dispBlanksAs val="gap"/>
    <c:showDLblsOverMax val="0"/>
  </c:chart>
  <c:spPr>
    <a:noFill/>
    <a:ln w="9525" cap="flat" cmpd="sng" algn="ctr">
      <a:no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388734720681918"/>
          <c:y val="4.3737588246141497E-2"/>
          <c:w val="0.67518581446815829"/>
          <c:h val="0.68915849443762445"/>
        </c:manualLayout>
      </c:layout>
      <c:barChart>
        <c:barDir val="bar"/>
        <c:grouping val="percentStacked"/>
        <c:varyColors val="0"/>
        <c:ser>
          <c:idx val="0"/>
          <c:order val="0"/>
          <c:tx>
            <c:strRef>
              <c:f>'Dados Dash'!$B$58</c:f>
              <c:strCache>
                <c:ptCount val="1"/>
                <c:pt idx="0">
                  <c:v>Positivos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'Dados Dash'!$A$59:$A$67</c:f>
              <c:strCache>
                <c:ptCount val="9"/>
                <c:pt idx="0">
                  <c:v>Outro</c:v>
                </c:pt>
                <c:pt idx="1">
                  <c:v>Setor regulado</c:v>
                </c:pt>
                <c:pt idx="2">
                  <c:v>Associação de profissionais</c:v>
                </c:pt>
                <c:pt idx="3">
                  <c:v>Entidade de defesa do consumidor</c:v>
                </c:pt>
                <c:pt idx="4">
                  <c:v>Órgão  público</c:v>
                </c:pt>
                <c:pt idx="5">
                  <c:v>Cidadão</c:v>
                </c:pt>
                <c:pt idx="6">
                  <c:v>Pesquisador</c:v>
                </c:pt>
                <c:pt idx="7">
                  <c:v>Outro profissional</c:v>
                </c:pt>
                <c:pt idx="8">
                  <c:v>Profissional de saúde</c:v>
                </c:pt>
              </c:strCache>
            </c:strRef>
          </c:cat>
          <c:val>
            <c:numRef>
              <c:f>'Dados Dash'!$B$59:$B$67</c:f>
              <c:numCache>
                <c:formatCode>General</c:formatCode>
                <c:ptCount val="9"/>
                <c:pt idx="0">
                  <c:v>0</c:v>
                </c:pt>
                <c:pt idx="1">
                  <c:v>2</c:v>
                </c:pt>
                <c:pt idx="2">
                  <c:v>0</c:v>
                </c:pt>
                <c:pt idx="3">
                  <c:v>0</c:v>
                </c:pt>
                <c:pt idx="4">
                  <c:v>0</c:v>
                </c:pt>
                <c:pt idx="5">
                  <c:v>0</c:v>
                </c:pt>
                <c:pt idx="6">
                  <c:v>2</c:v>
                </c:pt>
                <c:pt idx="7">
                  <c:v>0</c:v>
                </c:pt>
                <c:pt idx="8">
                  <c:v>0</c:v>
                </c:pt>
              </c:numCache>
            </c:numRef>
          </c:val>
          <c:extLst>
            <c:ext xmlns:c16="http://schemas.microsoft.com/office/drawing/2014/chart" uri="{C3380CC4-5D6E-409C-BE32-E72D297353CC}">
              <c16:uniqueId val="{00000000-FCE1-42F8-92BF-AD43CA755727}"/>
            </c:ext>
          </c:extLst>
        </c:ser>
        <c:ser>
          <c:idx val="1"/>
          <c:order val="1"/>
          <c:tx>
            <c:strRef>
              <c:f>'Dados Dash'!$C$58</c:f>
              <c:strCache>
                <c:ptCount val="1"/>
                <c:pt idx="0">
                  <c:v>Negativos</c:v>
                </c:pt>
              </c:strCache>
            </c:strRef>
          </c:tx>
          <c:spPr>
            <a:solidFill>
              <a:srgbClr val="81336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'Dados Dash'!$A$59:$A$67</c:f>
              <c:strCache>
                <c:ptCount val="9"/>
                <c:pt idx="0">
                  <c:v>Outro</c:v>
                </c:pt>
                <c:pt idx="1">
                  <c:v>Setor regulado</c:v>
                </c:pt>
                <c:pt idx="2">
                  <c:v>Associação de profissionais</c:v>
                </c:pt>
                <c:pt idx="3">
                  <c:v>Entidade de defesa do consumidor</c:v>
                </c:pt>
                <c:pt idx="4">
                  <c:v>Órgão  público</c:v>
                </c:pt>
                <c:pt idx="5">
                  <c:v>Cidadão</c:v>
                </c:pt>
                <c:pt idx="6">
                  <c:v>Pesquisador</c:v>
                </c:pt>
                <c:pt idx="7">
                  <c:v>Outro profissional</c:v>
                </c:pt>
                <c:pt idx="8">
                  <c:v>Profissional de saúde</c:v>
                </c:pt>
              </c:strCache>
            </c:strRef>
          </c:cat>
          <c:val>
            <c:numRef>
              <c:f>'Dados Dash'!$C$59:$C$67</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FCE1-42F8-92BF-AD43CA755727}"/>
            </c:ext>
          </c:extLst>
        </c:ser>
        <c:ser>
          <c:idx val="2"/>
          <c:order val="2"/>
          <c:tx>
            <c:strRef>
              <c:f>'Dados Dash'!$D$58</c:f>
              <c:strCache>
                <c:ptCount val="1"/>
                <c:pt idx="0">
                  <c:v>Positivos e Negativos</c:v>
                </c:pt>
              </c:strCache>
            </c:strRef>
          </c:tx>
          <c:spPr>
            <a:solidFill>
              <a:schemeClr val="accent3">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'Dados Dash'!$A$59:$A$67</c:f>
              <c:strCache>
                <c:ptCount val="9"/>
                <c:pt idx="0">
                  <c:v>Outro</c:v>
                </c:pt>
                <c:pt idx="1">
                  <c:v>Setor regulado</c:v>
                </c:pt>
                <c:pt idx="2">
                  <c:v>Associação de profissionais</c:v>
                </c:pt>
                <c:pt idx="3">
                  <c:v>Entidade de defesa do consumidor</c:v>
                </c:pt>
                <c:pt idx="4">
                  <c:v>Órgão  público</c:v>
                </c:pt>
                <c:pt idx="5">
                  <c:v>Cidadão</c:v>
                </c:pt>
                <c:pt idx="6">
                  <c:v>Pesquisador</c:v>
                </c:pt>
                <c:pt idx="7">
                  <c:v>Outro profissional</c:v>
                </c:pt>
                <c:pt idx="8">
                  <c:v>Profissional de saúde</c:v>
                </c:pt>
              </c:strCache>
            </c:strRef>
          </c:cat>
          <c:val>
            <c:numRef>
              <c:f>'Dados Dash'!$D$59:$D$67</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2-FCE1-42F8-92BF-AD43CA755727}"/>
            </c:ext>
          </c:extLst>
        </c:ser>
        <c:dLbls>
          <c:showLegendKey val="0"/>
          <c:showVal val="0"/>
          <c:showCatName val="0"/>
          <c:showSerName val="0"/>
          <c:showPercent val="0"/>
          <c:showBubbleSize val="0"/>
        </c:dLbls>
        <c:gapWidth val="150"/>
        <c:overlap val="100"/>
        <c:axId val="1146288056"/>
        <c:axId val="1146291008"/>
      </c:barChart>
      <c:catAx>
        <c:axId val="114628805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pt-BR"/>
          </a:p>
        </c:txPr>
        <c:crossAx val="1146291008"/>
        <c:crosses val="autoZero"/>
        <c:auto val="1"/>
        <c:lblAlgn val="ctr"/>
        <c:lblOffset val="100"/>
        <c:noMultiLvlLbl val="0"/>
      </c:catAx>
      <c:valAx>
        <c:axId val="1146291008"/>
        <c:scaling>
          <c:orientation val="minMax"/>
        </c:scaling>
        <c:delete val="0"/>
        <c:axPos val="b"/>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pt-BR"/>
          </a:p>
        </c:txPr>
        <c:crossAx val="1146288056"/>
        <c:crosses val="autoZero"/>
        <c:crossBetween val="between"/>
      </c:valAx>
      <c:spPr>
        <a:noFill/>
        <a:ln>
          <a:noFill/>
        </a:ln>
        <a:effectLst/>
      </c:spPr>
    </c:plotArea>
    <c:legend>
      <c:legendPos val="b"/>
      <c:layout>
        <c:manualLayout>
          <c:xMode val="edge"/>
          <c:yMode val="edge"/>
          <c:x val="0.31804809276757368"/>
          <c:y val="0.85993389581687696"/>
          <c:w val="0.56051694703747135"/>
          <c:h val="6.8495505234891507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pt-B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[Lista de contribuiçoes e outras informaçoes_CP_1250_P.xlsx] Gráficos e Tabelas!Tabela dinâmica16</c:name>
    <c:fmtId val="1"/>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rgbClr val="C7B96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rgbClr val="81336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C7B96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Calibri" panose="020F0502020204030204" pitchFamily="34" charset="0"/>
                  <a:ea typeface="+mn-ea"/>
                  <a:cs typeface="Calibri" panose="020F0502020204030204" pitchFamily="34" charset="0"/>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rgbClr val="81336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Calibri" panose="020F0502020204030204" pitchFamily="34" charset="0"/>
                  <a:ea typeface="+mn-ea"/>
                  <a:cs typeface="Calibri" panose="020F0502020204030204" pitchFamily="34" charset="0"/>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Calibri" panose="020F0502020204030204" pitchFamily="34" charset="0"/>
                  <a:ea typeface="+mn-ea"/>
                  <a:cs typeface="Calibri" panose="020F0502020204030204" pitchFamily="34" charset="0"/>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3">
              <a:lumMod val="5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10"/>
        <c:spPr>
          <a:solidFill>
            <a:srgbClr val="81336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11"/>
        <c:spPr>
          <a:solidFill>
            <a:srgbClr val="BDAD4B"/>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3">
              <a:lumMod val="20000"/>
              <a:lumOff val="8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49028266030172918"/>
          <c:y val="0.13277844057371616"/>
          <c:w val="0.48076996132062438"/>
          <c:h val="0.58447900545909082"/>
        </c:manualLayout>
      </c:layout>
      <c:barChart>
        <c:barDir val="bar"/>
        <c:grouping val="clustered"/>
        <c:varyColors val="0"/>
        <c:ser>
          <c:idx val="0"/>
          <c:order val="0"/>
          <c:tx>
            <c:strRef>
              <c:f>' Gráficos e Tabelas'!$E$39:$E$40</c:f>
              <c:strCache>
                <c:ptCount val="1"/>
                <c:pt idx="0">
                  <c:v>Sim</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 Gráficos e Tabelas'!$D$41:$D$45</c:f>
              <c:multiLvlStrCache>
                <c:ptCount val="2"/>
                <c:lvl>
                  <c:pt idx="0">
                    <c:v>Pesquisador ou membro da comunidade científica</c:v>
                  </c:pt>
                  <c:pt idx="1">
                    <c:v>Setor regulado: empresa ou entidade representativa</c:v>
                  </c:pt>
                </c:lvl>
                <c:lvl>
                  <c:pt idx="0">
                    <c:v>Pessoa Física</c:v>
                  </c:pt>
                  <c:pt idx="1">
                    <c:v>Pessoa Jurídica</c:v>
                  </c:pt>
                </c:lvl>
              </c:multiLvlStrCache>
            </c:multiLvlStrRef>
          </c:cat>
          <c:val>
            <c:numRef>
              <c:f>' Gráficos e Tabelas'!$E$41:$E$45</c:f>
              <c:numCache>
                <c:formatCode>General</c:formatCode>
                <c:ptCount val="2"/>
                <c:pt idx="0">
                  <c:v>1</c:v>
                </c:pt>
              </c:numCache>
            </c:numRef>
          </c:val>
          <c:extLst>
            <c:ext xmlns:c16="http://schemas.microsoft.com/office/drawing/2014/chart" uri="{C3380CC4-5D6E-409C-BE32-E72D297353CC}">
              <c16:uniqueId val="{00000000-2D23-4A07-B95A-000904B67EBE}"/>
            </c:ext>
          </c:extLst>
        </c:ser>
        <c:ser>
          <c:idx val="1"/>
          <c:order val="1"/>
          <c:tx>
            <c:strRef>
              <c:f>' Gráficos e Tabelas'!$F$39:$F$40</c:f>
              <c:strCache>
                <c:ptCount val="1"/>
                <c:pt idx="0">
                  <c:v>Não responderam</c:v>
                </c:pt>
              </c:strCache>
            </c:strRef>
          </c:tx>
          <c:spPr>
            <a:solidFill>
              <a:schemeClr val="accent3">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 Gráficos e Tabelas'!$D$41:$D$45</c:f>
              <c:multiLvlStrCache>
                <c:ptCount val="2"/>
                <c:lvl>
                  <c:pt idx="0">
                    <c:v>Pesquisador ou membro da comunidade científica</c:v>
                  </c:pt>
                  <c:pt idx="1">
                    <c:v>Setor regulado: empresa ou entidade representativa</c:v>
                  </c:pt>
                </c:lvl>
                <c:lvl>
                  <c:pt idx="0">
                    <c:v>Pessoa Física</c:v>
                  </c:pt>
                  <c:pt idx="1">
                    <c:v>Pessoa Jurídica</c:v>
                  </c:pt>
                </c:lvl>
              </c:multiLvlStrCache>
            </c:multiLvlStrRef>
          </c:cat>
          <c:val>
            <c:numRef>
              <c:f>' Gráficos e Tabelas'!$F$41:$F$45</c:f>
              <c:numCache>
                <c:formatCode>General</c:formatCode>
                <c:ptCount val="2"/>
                <c:pt idx="0">
                  <c:v>1</c:v>
                </c:pt>
                <c:pt idx="1">
                  <c:v>2</c:v>
                </c:pt>
              </c:numCache>
            </c:numRef>
          </c:val>
          <c:extLst>
            <c:ext xmlns:c16="http://schemas.microsoft.com/office/drawing/2014/chart" uri="{C3380CC4-5D6E-409C-BE32-E72D297353CC}">
              <c16:uniqueId val="{00000000-2A95-492D-8528-CAE8BF24DE71}"/>
            </c:ext>
          </c:extLst>
        </c:ser>
        <c:dLbls>
          <c:showLegendKey val="0"/>
          <c:showVal val="0"/>
          <c:showCatName val="0"/>
          <c:showSerName val="0"/>
          <c:showPercent val="0"/>
          <c:showBubbleSize val="0"/>
        </c:dLbls>
        <c:gapWidth val="182"/>
        <c:axId val="1405451888"/>
        <c:axId val="559623856"/>
      </c:barChart>
      <c:catAx>
        <c:axId val="14054518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alibri" panose="020F0502020204030204" pitchFamily="34" charset="0"/>
                <a:ea typeface="+mn-ea"/>
                <a:cs typeface="Calibri" panose="020F0502020204030204" pitchFamily="34" charset="0"/>
              </a:defRPr>
            </a:pPr>
            <a:endParaRPr lang="pt-BR"/>
          </a:p>
        </c:txPr>
        <c:crossAx val="559623856"/>
        <c:crosses val="autoZero"/>
        <c:auto val="1"/>
        <c:lblAlgn val="ctr"/>
        <c:lblOffset val="100"/>
        <c:noMultiLvlLbl val="0"/>
      </c:catAx>
      <c:valAx>
        <c:axId val="55962385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alibri" panose="020F0502020204030204" pitchFamily="34" charset="0"/>
                <a:ea typeface="+mn-ea"/>
                <a:cs typeface="Calibri" panose="020F0502020204030204" pitchFamily="34" charset="0"/>
              </a:defRPr>
            </a:pPr>
            <a:endParaRPr lang="pt-BR"/>
          </a:p>
        </c:txPr>
        <c:crossAx val="1405451888"/>
        <c:crosses val="autoZero"/>
        <c:crossBetween val="between"/>
      </c:valAx>
      <c:spPr>
        <a:noFill/>
        <a:ln>
          <a:noFill/>
        </a:ln>
        <a:effectLst/>
      </c:spPr>
    </c:plotArea>
    <c:legend>
      <c:legendPos val="r"/>
      <c:layout>
        <c:manualLayout>
          <c:xMode val="edge"/>
          <c:yMode val="edge"/>
          <c:x val="1.6891369591459298E-2"/>
          <c:y val="0.84686144793455898"/>
          <c:w val="0.24647375357193499"/>
          <c:h val="0.122440724678335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alibri" panose="020F0502020204030204" pitchFamily="34" charset="0"/>
              <a:ea typeface="+mn-ea"/>
              <a:cs typeface="Calibri" panose="020F0502020204030204" pitchFamily="34" charset="0"/>
            </a:defRPr>
          </a:pPr>
          <a:endParaRPr lang="pt-B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userShapes r:id="rId3"/>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[Lista de contribuiçoes e outras informaçoes_CP_1250_P.xlsx] Gráficos e Tabelas!Tabela dinâmica15</c:name>
    <c:fmtId val="1"/>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Calibri" panose="020F0502020204030204" pitchFamily="34" charset="0"/>
                  <a:ea typeface="+mn-ea"/>
                  <a:cs typeface="Calibri" panose="020F0502020204030204" pitchFamily="34" charset="0"/>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rgbClr val="813365"/>
          </a:solidFill>
          <a:ln>
            <a:noFill/>
          </a:ln>
          <a:effectLst/>
        </c:spPr>
      </c:pivotFmt>
      <c:pivotFmt>
        <c:idx val="2"/>
        <c:spPr>
          <a:solidFill>
            <a:srgbClr val="813365"/>
          </a:solidFill>
          <a:ln>
            <a:noFill/>
          </a:ln>
          <a:effectLst/>
        </c:spPr>
      </c:pivotFmt>
      <c:pivotFmt>
        <c:idx val="3"/>
        <c:spPr>
          <a:solidFill>
            <a:srgbClr val="813365"/>
          </a:solidFill>
          <a:ln>
            <a:noFill/>
          </a:ln>
          <a:effectLst/>
        </c:spPr>
      </c:pivotFmt>
      <c:pivotFmt>
        <c:idx val="4"/>
        <c:spPr>
          <a:solidFill>
            <a:srgbClr val="813365"/>
          </a:solidFill>
          <a:ln>
            <a:noFill/>
          </a:ln>
          <a:effectLst/>
        </c:spPr>
      </c:pivotFmt>
      <c:pivotFmt>
        <c:idx val="5"/>
        <c:spPr>
          <a:solidFill>
            <a:srgbClr val="813365"/>
          </a:solidFill>
          <a:ln>
            <a:noFill/>
          </a:ln>
          <a:effectLst/>
        </c:spPr>
      </c:pivotFmt>
      <c:pivotFmt>
        <c:idx val="6"/>
        <c:spPr>
          <a:solidFill>
            <a:srgbClr val="813365"/>
          </a:solidFill>
          <a:ln>
            <a:noFill/>
          </a:ln>
          <a:effectLst/>
        </c:spPr>
      </c:pivotFmt>
      <c:pivotFmt>
        <c:idx val="7"/>
        <c:spPr>
          <a:solidFill>
            <a:srgbClr val="813365"/>
          </a:solidFill>
          <a:ln>
            <a:noFill/>
          </a:ln>
          <a:effectLst/>
        </c:spPr>
      </c:pivotFmt>
      <c:pivotFmt>
        <c:idx val="8"/>
        <c:spPr>
          <a:solidFill>
            <a:srgbClr val="813365"/>
          </a:solidFill>
          <a:ln>
            <a:noFill/>
          </a:ln>
          <a:effectLst/>
        </c:spPr>
      </c:pivotFmt>
      <c:pivotFmt>
        <c:idx val="9"/>
        <c:spPr>
          <a:solidFill>
            <a:srgbClr val="813365"/>
          </a:solidFill>
          <a:ln>
            <a:noFill/>
          </a:ln>
          <a:effectLst/>
        </c:spPr>
      </c:pivotFmt>
      <c:pivotFmt>
        <c:idx val="10"/>
        <c:spPr>
          <a:solidFill>
            <a:srgbClr val="813365"/>
          </a:solidFill>
          <a:ln>
            <a:noFill/>
          </a:ln>
          <a:effectLst/>
        </c:spPr>
      </c:pivotFmt>
    </c:pivotFmts>
    <c:plotArea>
      <c:layout>
        <c:manualLayout>
          <c:layoutTarget val="inner"/>
          <c:xMode val="edge"/>
          <c:yMode val="edge"/>
          <c:x val="8.0436547995603111E-2"/>
          <c:y val="0.15718237143433994"/>
          <c:w val="0.8843217006410784"/>
          <c:h val="0.28927814687226594"/>
        </c:manualLayout>
      </c:layout>
      <c:barChart>
        <c:barDir val="col"/>
        <c:grouping val="clustered"/>
        <c:varyColors val="0"/>
        <c:ser>
          <c:idx val="0"/>
          <c:order val="0"/>
          <c:tx>
            <c:strRef>
              <c:f>' Gráficos e Tabelas'!$E$14</c:f>
              <c:strCache>
                <c:ptCount val="1"/>
                <c:pt idx="0">
                  <c:v>Total</c:v>
                </c:pt>
              </c:strCache>
            </c:strRef>
          </c:tx>
          <c:spPr>
            <a:solidFill>
              <a:schemeClr val="accent1"/>
            </a:solidFill>
            <a:ln>
              <a:noFill/>
            </a:ln>
            <a:effectLst/>
          </c:spPr>
          <c:invertIfNegative val="0"/>
          <c:dPt>
            <c:idx val="0"/>
            <c:invertIfNegative val="0"/>
            <c:bubble3D val="0"/>
            <c:extLst>
              <c:ext xmlns:c16="http://schemas.microsoft.com/office/drawing/2014/chart" uri="{C3380CC4-5D6E-409C-BE32-E72D297353CC}">
                <c16:uniqueId val="{00000001-EB6E-4A24-8681-D044F2E645C6}"/>
              </c:ext>
            </c:extLst>
          </c:dPt>
          <c:dPt>
            <c:idx val="1"/>
            <c:invertIfNegative val="0"/>
            <c:bubble3D val="0"/>
            <c:extLst>
              <c:ext xmlns:c16="http://schemas.microsoft.com/office/drawing/2014/chart" uri="{C3380CC4-5D6E-409C-BE32-E72D297353CC}">
                <c16:uniqueId val="{00000002-EB6E-4A24-8681-D044F2E645C6}"/>
              </c:ext>
            </c:extLst>
          </c:dPt>
          <c:dPt>
            <c:idx val="2"/>
            <c:invertIfNegative val="0"/>
            <c:bubble3D val="0"/>
            <c:extLst>
              <c:ext xmlns:c16="http://schemas.microsoft.com/office/drawing/2014/chart" uri="{C3380CC4-5D6E-409C-BE32-E72D297353CC}">
                <c16:uniqueId val="{00000003-EB6E-4A24-8681-D044F2E645C6}"/>
              </c:ext>
            </c:extLst>
          </c:dPt>
          <c:dPt>
            <c:idx val="3"/>
            <c:invertIfNegative val="0"/>
            <c:bubble3D val="0"/>
            <c:extLst>
              <c:ext xmlns:c16="http://schemas.microsoft.com/office/drawing/2014/chart" uri="{C3380CC4-5D6E-409C-BE32-E72D297353CC}">
                <c16:uniqueId val="{00000006-0FD2-4146-92E1-247C1B022CF9}"/>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Calibri" panose="020F0502020204030204" pitchFamily="34" charset="0"/>
                    <a:ea typeface="+mn-ea"/>
                    <a:cs typeface="Calibri" panose="020F050202020403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 Gráficos e Tabelas'!$D$15:$D$19</c:f>
              <c:multiLvlStrCache>
                <c:ptCount val="2"/>
                <c:lvl>
                  <c:pt idx="0">
                    <c:v>Pesquisador ou membro da comunidade científica</c:v>
                  </c:pt>
                  <c:pt idx="1">
                    <c:v>Setor regulado: empresa ou entidade representativa</c:v>
                  </c:pt>
                </c:lvl>
                <c:lvl>
                  <c:pt idx="0">
                    <c:v>Pessoa Física</c:v>
                  </c:pt>
                  <c:pt idx="1">
                    <c:v>Pessoa Jurídica</c:v>
                  </c:pt>
                </c:lvl>
              </c:multiLvlStrCache>
            </c:multiLvlStrRef>
          </c:cat>
          <c:val>
            <c:numRef>
              <c:f>' Gráficos e Tabelas'!$E$15:$E$19</c:f>
              <c:numCache>
                <c:formatCode>General</c:formatCode>
                <c:ptCount val="2"/>
                <c:pt idx="0">
                  <c:v>2</c:v>
                </c:pt>
                <c:pt idx="1">
                  <c:v>2</c:v>
                </c:pt>
              </c:numCache>
            </c:numRef>
          </c:val>
          <c:extLst>
            <c:ext xmlns:c16="http://schemas.microsoft.com/office/drawing/2014/chart" uri="{C3380CC4-5D6E-409C-BE32-E72D297353CC}">
              <c16:uniqueId val="{00000000-EB6E-4A24-8681-D044F2E645C6}"/>
            </c:ext>
          </c:extLst>
        </c:ser>
        <c:dLbls>
          <c:showLegendKey val="0"/>
          <c:showVal val="0"/>
          <c:showCatName val="0"/>
          <c:showSerName val="0"/>
          <c:showPercent val="0"/>
          <c:showBubbleSize val="0"/>
        </c:dLbls>
        <c:gapWidth val="219"/>
        <c:overlap val="-27"/>
        <c:axId val="1328630287"/>
        <c:axId val="1479703167"/>
      </c:barChart>
      <c:catAx>
        <c:axId val="13286302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alibri" panose="020F0502020204030204" pitchFamily="34" charset="0"/>
                <a:ea typeface="+mn-ea"/>
                <a:cs typeface="Calibri" panose="020F0502020204030204" pitchFamily="34" charset="0"/>
              </a:defRPr>
            </a:pPr>
            <a:endParaRPr lang="pt-BR"/>
          </a:p>
        </c:txPr>
        <c:crossAx val="1479703167"/>
        <c:crosses val="autoZero"/>
        <c:auto val="1"/>
        <c:lblAlgn val="ctr"/>
        <c:lblOffset val="100"/>
        <c:noMultiLvlLbl val="0"/>
      </c:catAx>
      <c:valAx>
        <c:axId val="147970316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alibri" panose="020F0502020204030204" pitchFamily="34" charset="0"/>
                <a:ea typeface="+mn-ea"/>
                <a:cs typeface="Calibri" panose="020F0502020204030204" pitchFamily="34" charset="0"/>
              </a:defRPr>
            </a:pPr>
            <a:endParaRPr lang="pt-BR"/>
          </a:p>
        </c:txPr>
        <c:crossAx val="132863028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userShapes r:id="rId3"/>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[Lista de contribuiçoes e outras informaçoes_CP_1250_P.xlsx] Gráficos e Tabelas!Tabela dinâmica1</c:name>
    <c:fmtId val="0"/>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Calibri" panose="020F0502020204030204" pitchFamily="34" charset="0"/>
                  <a:ea typeface="+mn-ea"/>
                  <a:cs typeface="Calibri" panose="020F0502020204030204" pitchFamily="34" charset="0"/>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3">
              <a:lumMod val="5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Calibri" panose="020F0502020204030204" pitchFamily="34" charset="0"/>
                  <a:ea typeface="+mn-ea"/>
                  <a:cs typeface="Calibri" panose="020F0502020204030204" pitchFamily="34" charset="0"/>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49629505936554008"/>
          <c:y val="0.1276051811575129"/>
          <c:w val="0.45444751343254869"/>
          <c:h val="0.66677646669524482"/>
        </c:manualLayout>
      </c:layout>
      <c:barChart>
        <c:barDir val="bar"/>
        <c:grouping val="percentStacked"/>
        <c:varyColors val="0"/>
        <c:ser>
          <c:idx val="0"/>
          <c:order val="0"/>
          <c:tx>
            <c:strRef>
              <c:f>' Gráficos e Tabelas'!$E$64:$E$65</c:f>
              <c:strCache>
                <c:ptCount val="1"/>
                <c:pt idx="0">
                  <c:v>Positivos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 Gráficos e Tabelas'!$D$66:$D$70</c:f>
              <c:multiLvlStrCache>
                <c:ptCount val="2"/>
                <c:lvl>
                  <c:pt idx="0">
                    <c:v>Pesquisador ou membro da comunidade científica</c:v>
                  </c:pt>
                  <c:pt idx="1">
                    <c:v>Setor regulado: empresa ou entidade representativa</c:v>
                  </c:pt>
                </c:lvl>
                <c:lvl>
                  <c:pt idx="0">
                    <c:v>Pessoa Física</c:v>
                  </c:pt>
                  <c:pt idx="1">
                    <c:v>Pessoa Jurídica</c:v>
                  </c:pt>
                </c:lvl>
              </c:multiLvlStrCache>
            </c:multiLvlStrRef>
          </c:cat>
          <c:val>
            <c:numRef>
              <c:f>' Gráficos e Tabelas'!$E$66:$E$70</c:f>
              <c:numCache>
                <c:formatCode>General</c:formatCode>
                <c:ptCount val="2"/>
                <c:pt idx="0">
                  <c:v>2</c:v>
                </c:pt>
                <c:pt idx="1">
                  <c:v>2</c:v>
                </c:pt>
              </c:numCache>
            </c:numRef>
          </c:val>
          <c:extLst>
            <c:ext xmlns:c16="http://schemas.microsoft.com/office/drawing/2014/chart" uri="{C3380CC4-5D6E-409C-BE32-E72D297353CC}">
              <c16:uniqueId val="{00000000-07D6-49D9-8DC7-AA11F416992A}"/>
            </c:ext>
          </c:extLst>
        </c:ser>
        <c:dLbls>
          <c:showLegendKey val="0"/>
          <c:showVal val="0"/>
          <c:showCatName val="0"/>
          <c:showSerName val="0"/>
          <c:showPercent val="0"/>
          <c:showBubbleSize val="0"/>
        </c:dLbls>
        <c:gapWidth val="150"/>
        <c:overlap val="100"/>
        <c:axId val="1519191759"/>
        <c:axId val="1518994495"/>
      </c:barChart>
      <c:catAx>
        <c:axId val="151919175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alibri" panose="020F0502020204030204" pitchFamily="34" charset="0"/>
                <a:ea typeface="+mn-ea"/>
                <a:cs typeface="Calibri" panose="020F0502020204030204" pitchFamily="34" charset="0"/>
              </a:defRPr>
            </a:pPr>
            <a:endParaRPr lang="pt-BR"/>
          </a:p>
        </c:txPr>
        <c:crossAx val="1518994495"/>
        <c:crosses val="autoZero"/>
        <c:auto val="1"/>
        <c:lblAlgn val="ctr"/>
        <c:lblOffset val="100"/>
        <c:noMultiLvlLbl val="0"/>
      </c:catAx>
      <c:valAx>
        <c:axId val="1518994495"/>
        <c:scaling>
          <c:orientation val="minMax"/>
        </c:scaling>
        <c:delete val="1"/>
        <c:axPos val="b"/>
        <c:numFmt formatCode="0%" sourceLinked="1"/>
        <c:majorTickMark val="none"/>
        <c:minorTickMark val="none"/>
        <c:tickLblPos val="nextTo"/>
        <c:crossAx val="1519191759"/>
        <c:crosses val="autoZero"/>
        <c:crossBetween val="between"/>
      </c:valAx>
      <c:spPr>
        <a:noFill/>
        <a:ln>
          <a:noFill/>
        </a:ln>
        <a:effectLst/>
      </c:spPr>
    </c:plotArea>
    <c:legend>
      <c:legendPos val="r"/>
      <c:layout>
        <c:manualLayout>
          <c:xMode val="edge"/>
          <c:yMode val="edge"/>
          <c:x val="9.4562032274652444E-2"/>
          <c:y val="0.86004083401324949"/>
          <c:w val="0.12033641556598144"/>
          <c:h val="5.768733836218499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alibri" panose="020F0502020204030204" pitchFamily="34" charset="0"/>
              <a:ea typeface="+mn-ea"/>
              <a:cs typeface="Calibri" panose="020F0502020204030204" pitchFamily="34" charset="0"/>
            </a:defRPr>
          </a:pPr>
          <a:endParaRPr lang="pt-B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userShapes r:id="rId3"/>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6609169467851608"/>
          <c:y val="0.22616855964325233"/>
          <c:w val="0.25505678890957884"/>
          <c:h val="0.48593861508532221"/>
        </c:manualLayout>
      </c:layout>
      <c:radarChart>
        <c:radarStyle val="filled"/>
        <c:varyColors val="0"/>
        <c:ser>
          <c:idx val="0"/>
          <c:order val="0"/>
          <c:spPr>
            <a:solidFill>
              <a:schemeClr val="accent6">
                <a:lumMod val="60000"/>
                <a:lumOff val="40000"/>
                <a:alpha val="62000"/>
              </a:schemeClr>
            </a:solidFill>
            <a:ln>
              <a:solidFill>
                <a:schemeClr val="accent6"/>
              </a:solidFill>
            </a:ln>
            <a:effectLst/>
          </c:spP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Dados_TD!$H$2:$H$84</c:f>
              <c:strCache>
                <c:ptCount val="83"/>
                <c:pt idx="0">
                  <c:v>5.2.17 CROMATOGRAFIA – INTRODUÇÃO </c:v>
                </c:pt>
                <c:pt idx="1">
                  <c:v>5.2.17 CROMATOGRAFIA – DEFINIÇÕES </c:v>
                </c:pt>
                <c:pt idx="2">
                  <c:v>5.2.17 CROMATOGRAFIA – Altura do prato (H) </c:v>
                </c:pt>
                <c:pt idx="3">
                  <c:v>5.2.17 CROMATOGRAFIA – Altura reduzida dos pratos (h) </c:v>
                </c:pt>
                <c:pt idx="4">
                  <c:v>5.2.17 CROMATOGRAFIA – Constante de distribuição (KO) </c:v>
                </c:pt>
                <c:pt idx="5">
                  <c:v>5.2.17 CROMATOGRAFIA – Cromatograma </c:v>
                </c:pt>
                <c:pt idx="6">
                  <c:v>5.2.17 CROMATOGRAFIA – Fator de retardo (RF) </c:v>
                </c:pt>
                <c:pt idx="7">
                  <c:v>5.2.17 CROMATOGRAFIA – Fator de retenção (k) </c:v>
                </c:pt>
                <c:pt idx="8">
                  <c:v>5.2.17 CROMATOGRAFIA – Fator de separação (α) </c:v>
                </c:pt>
                <c:pt idx="9">
                  <c:v>5.2.17 CROMATOGRAFIA – Fator de simetria (AS) </c:v>
                </c:pt>
                <c:pt idx="10">
                  <c:v>5.2.17 CROMATOGRAFIA – Número de pratos teóricos (N) </c:v>
                </c:pt>
                <c:pt idx="11">
                  <c:v>5.2.17 CROMATOGRAFIA – Pico </c:v>
                </c:pt>
                <c:pt idx="12">
                  <c:v>5.2.17 CROMATOGRAFIA – Relação pico/vale (p/v) </c:v>
                </c:pt>
                <c:pt idx="13">
                  <c:v>5.2.17 CROMATOGRAFIA – Relação sinal/ruído (S/R) </c:v>
                </c:pt>
                <c:pt idx="14">
                  <c:v>5.2.17 CROMATOGRAFIA – Repetibilidade do sistema </c:v>
                </c:pt>
                <c:pt idx="15">
                  <c:v>5.2.17 CROMATOGRAFIA – Resolução (RS) </c:v>
                </c:pt>
                <c:pt idx="16">
                  <c:v>5.2.17 CROMATOGRAFIA – Retardo relativo (Rrel) </c:v>
                </c:pt>
                <c:pt idx="17">
                  <c:v>5.2.17 CROMATOGRAFIA – Retenção relativa (r) </c:v>
                </c:pt>
                <c:pt idx="18">
                  <c:v>5.2.17 CROMATOGRAFIA – Tempo de retenção (tR) </c:v>
                </c:pt>
                <c:pt idx="19">
                  <c:v>5.2.17 CROMATOGRAFIA – Tempo de retenção relativo (RRT) </c:v>
                </c:pt>
                <c:pt idx="20">
                  <c:v>5.2.17 CROMATOGRAFIA – Tempo de retenção de um composto não retido (to) </c:v>
                </c:pt>
                <c:pt idx="21">
                  <c:v>5.2.17 CROMATOGRAFIA – Tempo total da fase móvel (tt) </c:v>
                </c:pt>
                <c:pt idx="22">
                  <c:v>5.2.17 CROMATOGRAFIA – Tempo morto (tM) </c:v>
                </c:pt>
                <c:pt idx="23">
                  <c:v>5.2.17 CROMATOGRAFIA – Volume morto (VM) </c:v>
                </c:pt>
                <c:pt idx="24">
                  <c:v>5.2.17 CROMATOGRAFIA – Volume de retenção de um composto não retido (Vo) </c:v>
                </c:pt>
                <c:pt idx="25">
                  <c:v>5.2.17 CROMATOGRAFIA – Volume de permanência (D) </c:v>
                </c:pt>
                <c:pt idx="26">
                  <c:v>5.2.17 CROMATOGRAFIA – Volume de retenção (VR) </c:v>
                </c:pt>
                <c:pt idx="27">
                  <c:v>5.2.17 CROMATOGRAFIA – Volume total da fase móvel (Vt) </c:v>
                </c:pt>
                <c:pt idx="28">
                  <c:v>5.2.17 CROMATOGRAFIA – ADEQUABILIDADE DO SISTEMA </c:v>
                </c:pt>
                <c:pt idx="29">
                  <c:v>5.2.17 CROMATOGRAFIA – Repetibilidade do sistema </c:v>
                </c:pt>
                <c:pt idx="30">
                  <c:v>5.2.17 CROMATOGRAFIA – Sensibilidade do sistema </c:v>
                </c:pt>
                <c:pt idx="31">
                  <c:v>5.2.17 CROMATOGRAFIA – Simetria de pico </c:v>
                </c:pt>
                <c:pt idx="32">
                  <c:v>5.2.17 CROMATOGRAFIA – AJUSTE DAS CONDIÇÕES CROMATOGRÁFICAS </c:v>
                </c:pt>
                <c:pt idx="33">
                  <c:v>5.2.17 CROMATOGRAFIA – Cromatografia em camada delgada </c:v>
                </c:pt>
                <c:pt idx="34">
                  <c:v>5.2.17 CROMATOGRAFIA – Cromatografia a líquido: eluição isocrática - Parâmetros da coluna e fluxo </c:v>
                </c:pt>
                <c:pt idx="35">
                  <c:v>5.2.17 CROMATOGRAFIA – Cromatografia a líquido: eluição isocrática - Fase móvel </c:v>
                </c:pt>
                <c:pt idx="36">
                  <c:v>5.2.17 CROMATOGRAFIA – Cromatografia a líquido: eluição em modo gradiente </c:v>
                </c:pt>
                <c:pt idx="37">
                  <c:v>5.2.17 CROMATOGRAFIA – Cromatografia a líquido: eluição em modo gradiente - Parâmetros da coluna e fluxo </c:v>
                </c:pt>
                <c:pt idx="38">
                  <c:v>5.2.17 CROMATOGRAFIA – Cromatografia a líquido: eluição em modo gradiente - Fase móvel </c:v>
                </c:pt>
                <c:pt idx="39">
                  <c:v>5.2.17 CROMATOGRAFIA – Cromatografia a líquido: eluição em modo gradiente - Volume de permanência (Dwell time) </c:v>
                </c:pt>
                <c:pt idx="40">
                  <c:v>5.2.17 CROMATOGRAFIA – Cromatografia a gás - Parâmetros da coluna </c:v>
                </c:pt>
                <c:pt idx="41">
                  <c:v>5.2.17 CROMATOGRAFIA – QUANTIFICAÇÃO </c:v>
                </c:pt>
                <c:pt idx="42">
                  <c:v>5.2.17 CROMATOGRAFIA – QUANTIFICAÇÃO - Método com padronização externa - Usando uma curva de calibração </c:v>
                </c:pt>
                <c:pt idx="43">
                  <c:v>5.2.17 CROMATOGRAFIA – QUANTIFICAÇÃO - Método com padronização externa - Usando ponto único de calibração </c:v>
                </c:pt>
                <c:pt idx="44">
                  <c:v>5.2.17 CROMATOGRAFIA – QUANTIFICAÇÃO - Método com padronização interna - Usando uma curva de calibração </c:v>
                </c:pt>
                <c:pt idx="45">
                  <c:v>5.2.17 CROMATOGRAFIA – QUANTIFICAÇÃO - Método com padronização interna - Usando ponto único de calibração </c:v>
                </c:pt>
                <c:pt idx="46">
                  <c:v>5.2.17 CROMATOGRAFIA – QUANTIFICAÇÃO - Procedimento de normalização </c:v>
                </c:pt>
                <c:pt idx="47">
                  <c:v>5.2.17 CROMATOGRAFIA – CONSIDERAÇÕES ADICIONAIS - Resposta do detector </c:v>
                </c:pt>
                <c:pt idx="48">
                  <c:v>5.2.17 CROMATOGRAFIA – CONSIDERAÇÕES ADICIONAIS - Picos interferentes </c:v>
                </c:pt>
                <c:pt idx="49">
                  <c:v>5.2.17 CROMATOGRAFIA – CONSIDERAÇÕES ADICIONAIS - Integração de picos </c:v>
                </c:pt>
                <c:pt idx="50">
                  <c:v>5.2.17 CROMATOGRAFIA – CONSIDERAÇÕES ADICIONAIS - Limite de notificação </c:v>
                </c:pt>
                <c:pt idx="51">
                  <c:v>5.2.17.1 CROMATOGRAFIA EM CAMADA DELGADA – Texto inicial </c:v>
                </c:pt>
                <c:pt idx="52">
                  <c:v>5.2.17.1 CROMATOGRAFIA EM CAMADA DELGADA – EQUIPAMENTOS E PROCEDIMENTOS </c:v>
                </c:pt>
                <c:pt idx="53">
                  <c:v>5.2.17.1 CROMATOGRAFIA EM CAMADA DELGADA – EQUIPAMENTOS E PROCEDIMENTOS - Fases estacionárias (adsorventes) </c:v>
                </c:pt>
                <c:pt idx="54">
                  <c:v>5.2.17.1 CROMATOGRAFIA EM CAMADA DELGADA – EQUIPAMENTOS E PROCEDIMENTOS - Reveladores e métodos de detecção </c:v>
                </c:pt>
                <c:pt idx="55">
                  <c:v>5.2.17.1 CROMATOGRAFIA EM CAMADA DELGADA – EQUIPAMENTOS E PROCEDIMENTOS - Interpretação </c:v>
                </c:pt>
                <c:pt idx="56">
                  <c:v>5.2.17.2 CROMATOGRAFIA EM PAPEL – Texto inicial </c:v>
                </c:pt>
                <c:pt idx="57">
                  <c:v>5.2.17.2 CROMATOGRAFIA EM PAPEL – EQUIPAMENTO E PROCEDIMENTOS </c:v>
                </c:pt>
                <c:pt idx="58">
                  <c:v>5.2.17.2 CROMATOGRAFIA EM PAPEL – CROMATOGRAFIA ASCENDENTE </c:v>
                </c:pt>
                <c:pt idx="59">
                  <c:v>5.2.17.2 CROMATOGRAFIA EM PAPEL – CROMATOGRAFIA DESCENDENTE </c:v>
                </c:pt>
                <c:pt idx="60">
                  <c:v>5.2.17.3 CROMATOGRAFIA EM COLUNA ABERTA– Texto inicial </c:v>
                </c:pt>
                <c:pt idx="61">
                  <c:v>5.2.17.3 CROMATOGRAFIA EM COLUNA ABERTA– EQUIPAMENTO </c:v>
                </c:pt>
                <c:pt idx="62">
                  <c:v>5.2.17.3 CROMATOGRAFIA EM COLUNA ABERTA– PROCEDIMENTO - Cromatografia em coluna aberta por adsorção </c:v>
                </c:pt>
                <c:pt idx="63">
                  <c:v>5.2.17.3 CROMATOGRAFIA EM COLUNA ABERTA– PROCEDIMENTO - Cromatografia em coluna aberta por partição </c:v>
                </c:pt>
                <c:pt idx="64">
                  <c:v>5.2.17.3 CROMATOGRAFIA EM COLUNA ABERTA– PROCEDIMENTO - Cromatografia em coluna por troca iônica </c:v>
                </c:pt>
                <c:pt idx="65">
                  <c:v>5.2.17.4 CROMATOGRAFIA A LÍQUIDO DE ALTA EFICIÊNCIA – Texto inicial </c:v>
                </c:pt>
                <c:pt idx="66">
                  <c:v>5.2.17.4 CROMATOGRAFIA A LÍQUIDO DE ALTA EFICIÊNCIA – APARELHAGEM </c:v>
                </c:pt>
                <c:pt idx="67">
                  <c:v>5.2.17.4 CROMATOGRAFIA A LÍQUIDO DE ALTA EFICIÊNCIA – PROCEDIMENTO </c:v>
                </c:pt>
                <c:pt idx="68">
                  <c:v>5.2.17.4.1 CROMATOGRAFIA DE ÍONS – Texto inicial </c:v>
                </c:pt>
                <c:pt idx="69">
                  <c:v>5.2.17.4.1 CROMATOGRAFIA DE ÍONS – PROCEDIMENTO </c:v>
                </c:pt>
                <c:pt idx="70">
                  <c:v>5.2.17.5 CROMATOGRAFIA A GÁS – Texto inicial </c:v>
                </c:pt>
                <c:pt idx="71">
                  <c:v>5.2.17.5 CROMATOGRAFIA A GÁS – EQUIPAMENTO </c:v>
                </c:pt>
                <c:pt idx="72">
                  <c:v>5.2.17.5 CROMATOGRAFIA A GÁS – EQUIPAMENTO - Injetores </c:v>
                </c:pt>
                <c:pt idx="73">
                  <c:v>5.2.17.5 CROMATOGRAFIA A GÁS – EQUIPAMENTO - Fases estacionárias </c:v>
                </c:pt>
                <c:pt idx="74">
                  <c:v>5.2.17.5 CROMATOGRAFIA A GÁS – EQUIPAMENTO - Fases móveis </c:v>
                </c:pt>
                <c:pt idx="75">
                  <c:v>5.2.17.5 CROMATOGRAFIA A GÁS – EQUIPAMENTO - Detectores </c:v>
                </c:pt>
                <c:pt idx="76">
                  <c:v>5.2.17.5 CROMATOGRAFIA A GÁS – EQUIPAMENTO - Dispositivos para tratamento de dados </c:v>
                </c:pt>
                <c:pt idx="77">
                  <c:v>5.2.17.5 CROMATOGRAFIA A GÁS – PROCEDIMENTO </c:v>
                </c:pt>
                <c:pt idx="78">
                  <c:v>5.2.17.5.1 CROMATOGRAFIA A GÁS EM ESPAÇO CONFINADO (headspace) – Texto inicial </c:v>
                </c:pt>
                <c:pt idx="79">
                  <c:v>5.2.17.5.1 CROMATOGRAFIA A GÁS EM ESPAÇO CONFINADO (headspace) – EQUIPAMENTO </c:v>
                </c:pt>
                <c:pt idx="80">
                  <c:v>5.2.17.5.1 CROMATOGRAFIA A GÁS EM ESPAÇO CONFINADO (headspace) – PROCEDIMENTO </c:v>
                </c:pt>
                <c:pt idx="81">
                  <c:v>5.2.17.5.1 CROMATOGRAFIA A GÁS EM ESPAÇO CONFINADO (headspace) – PROCEDIMENTO - Calibração direta </c:v>
                </c:pt>
                <c:pt idx="82">
                  <c:v>5.2.17.5.1 CROMATOGRAFIA A GÁS EM ESPAÇO CONFINADO (headspace) – PROCEDIMENTO - Adição de padrão </c:v>
                </c:pt>
              </c:strCache>
            </c:strRef>
          </c:cat>
          <c:val>
            <c:numRef>
              <c:f>Dados_TD!$I$2:$I$84</c:f>
              <c:numCache>
                <c:formatCode>General</c:formatCode>
                <c:ptCount val="83"/>
                <c:pt idx="0">
                  <c:v>1</c:v>
                </c:pt>
                <c:pt idx="1">
                  <c:v>1</c:v>
                </c:pt>
                <c:pt idx="2">
                  <c:v>1</c:v>
                </c:pt>
                <c:pt idx="3">
                  <c:v>1</c:v>
                </c:pt>
                <c:pt idx="4">
                  <c:v>1</c:v>
                </c:pt>
                <c:pt idx="5">
                  <c:v>1</c:v>
                </c:pt>
                <c:pt idx="6">
                  <c:v>1</c:v>
                </c:pt>
                <c:pt idx="7">
                  <c:v>1</c:v>
                </c:pt>
                <c:pt idx="8">
                  <c:v>1</c:v>
                </c:pt>
                <c:pt idx="9">
                  <c:v>1</c:v>
                </c:pt>
                <c:pt idx="10">
                  <c:v>2</c:v>
                </c:pt>
                <c:pt idx="11">
                  <c:v>1</c:v>
                </c:pt>
                <c:pt idx="12">
                  <c:v>1</c:v>
                </c:pt>
                <c:pt idx="13">
                  <c:v>3</c:v>
                </c:pt>
                <c:pt idx="14">
                  <c:v>1</c:v>
                </c:pt>
                <c:pt idx="15">
                  <c:v>2</c:v>
                </c:pt>
                <c:pt idx="16">
                  <c:v>1</c:v>
                </c:pt>
                <c:pt idx="17">
                  <c:v>1</c:v>
                </c:pt>
                <c:pt idx="18">
                  <c:v>1</c:v>
                </c:pt>
                <c:pt idx="19">
                  <c:v>2</c:v>
                </c:pt>
                <c:pt idx="20">
                  <c:v>1</c:v>
                </c:pt>
                <c:pt idx="21">
                  <c:v>1</c:v>
                </c:pt>
                <c:pt idx="22">
                  <c:v>1</c:v>
                </c:pt>
                <c:pt idx="23">
                  <c:v>1</c:v>
                </c:pt>
                <c:pt idx="24">
                  <c:v>1</c:v>
                </c:pt>
                <c:pt idx="25">
                  <c:v>1</c:v>
                </c:pt>
                <c:pt idx="26">
                  <c:v>1</c:v>
                </c:pt>
                <c:pt idx="27">
                  <c:v>1</c:v>
                </c:pt>
                <c:pt idx="28">
                  <c:v>2</c:v>
                </c:pt>
                <c:pt idx="29">
                  <c:v>2</c:v>
                </c:pt>
                <c:pt idx="30">
                  <c:v>1</c:v>
                </c:pt>
                <c:pt idx="31">
                  <c:v>1</c:v>
                </c:pt>
                <c:pt idx="32">
                  <c:v>1</c:v>
                </c:pt>
                <c:pt idx="33">
                  <c:v>1</c:v>
                </c:pt>
                <c:pt idx="34">
                  <c:v>2</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0</c:v>
                </c:pt>
                <c:pt idx="63">
                  <c:v>0</c:v>
                </c:pt>
                <c:pt idx="64">
                  <c:v>0</c:v>
                </c:pt>
                <c:pt idx="65">
                  <c:v>0</c:v>
                </c:pt>
                <c:pt idx="66">
                  <c:v>0</c:v>
                </c:pt>
                <c:pt idx="67">
                  <c:v>0</c:v>
                </c:pt>
                <c:pt idx="68">
                  <c:v>0</c:v>
                </c:pt>
                <c:pt idx="69">
                  <c:v>0</c:v>
                </c:pt>
                <c:pt idx="70">
                  <c:v>1</c:v>
                </c:pt>
                <c:pt idx="71">
                  <c:v>1</c:v>
                </c:pt>
                <c:pt idx="72">
                  <c:v>1</c:v>
                </c:pt>
                <c:pt idx="73">
                  <c:v>1</c:v>
                </c:pt>
                <c:pt idx="74">
                  <c:v>1</c:v>
                </c:pt>
                <c:pt idx="75">
                  <c:v>1</c:v>
                </c:pt>
                <c:pt idx="76">
                  <c:v>1</c:v>
                </c:pt>
                <c:pt idx="77">
                  <c:v>1</c:v>
                </c:pt>
                <c:pt idx="78">
                  <c:v>1</c:v>
                </c:pt>
                <c:pt idx="79">
                  <c:v>1</c:v>
                </c:pt>
                <c:pt idx="80">
                  <c:v>1</c:v>
                </c:pt>
                <c:pt idx="81">
                  <c:v>1</c:v>
                </c:pt>
                <c:pt idx="82">
                  <c:v>1</c:v>
                </c:pt>
              </c:numCache>
            </c:numRef>
          </c:val>
          <c:extLst>
            <c:ext xmlns:c16="http://schemas.microsoft.com/office/drawing/2014/chart" uri="{C3380CC4-5D6E-409C-BE32-E72D297353CC}">
              <c16:uniqueId val="{00000000-7D67-437B-B4C6-3B795BAC1869}"/>
            </c:ext>
          </c:extLst>
        </c:ser>
        <c:dLbls>
          <c:showLegendKey val="0"/>
          <c:showVal val="0"/>
          <c:showCatName val="0"/>
          <c:showSerName val="0"/>
          <c:showPercent val="0"/>
          <c:showBubbleSize val="0"/>
        </c:dLbls>
        <c:axId val="1728031904"/>
        <c:axId val="1873744080"/>
      </c:radarChart>
      <c:catAx>
        <c:axId val="1728031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alibri" panose="020F0502020204030204" pitchFamily="34" charset="0"/>
                <a:ea typeface="+mn-ea"/>
                <a:cs typeface="Calibri" panose="020F0502020204030204" pitchFamily="34" charset="0"/>
              </a:defRPr>
            </a:pPr>
            <a:endParaRPr lang="pt-BR"/>
          </a:p>
        </c:txPr>
        <c:crossAx val="1873744080"/>
        <c:crosses val="autoZero"/>
        <c:auto val="1"/>
        <c:lblAlgn val="ctr"/>
        <c:lblOffset val="100"/>
        <c:noMultiLvlLbl val="0"/>
      </c:catAx>
      <c:valAx>
        <c:axId val="1873744080"/>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crossAx val="1728031904"/>
        <c:crosses val="autoZero"/>
        <c:crossBetween val="between"/>
        <c:majorUnit val="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8" Type="http://schemas.openxmlformats.org/officeDocument/2006/relationships/chart" Target="../charts/chart2.xml"/><Relationship Id="rId3" Type="http://schemas.openxmlformats.org/officeDocument/2006/relationships/chart" Target="../charts/chart1.xml"/><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6.png"/><Relationship Id="rId11" Type="http://schemas.openxmlformats.org/officeDocument/2006/relationships/chart" Target="../charts/chart5.xml"/><Relationship Id="rId5" Type="http://schemas.microsoft.com/office/2007/relationships/hdphoto" Target="../media/hdphoto1.wdp"/><Relationship Id="rId10" Type="http://schemas.openxmlformats.org/officeDocument/2006/relationships/chart" Target="../charts/chart4.xml"/><Relationship Id="rId4" Type="http://schemas.openxmlformats.org/officeDocument/2006/relationships/image" Target="../media/image5.png"/><Relationship Id="rId9" Type="http://schemas.openxmlformats.org/officeDocument/2006/relationships/chart" Target="../charts/chart3.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chart" Target="../charts/chart9.xml"/></Relationships>
</file>

<file path=xl/drawings/_rels/drawing9.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1</xdr:col>
      <xdr:colOff>16934</xdr:colOff>
      <xdr:row>0</xdr:row>
      <xdr:rowOff>101600</xdr:rowOff>
    </xdr:from>
    <xdr:to>
      <xdr:col>7</xdr:col>
      <xdr:colOff>0</xdr:colOff>
      <xdr:row>1</xdr:row>
      <xdr:rowOff>67734</xdr:rowOff>
    </xdr:to>
    <xdr:sp macro="" textlink="">
      <xdr:nvSpPr>
        <xdr:cNvPr id="2" name="Retângulo 1">
          <a:extLst>
            <a:ext uri="{FF2B5EF4-FFF2-40B4-BE49-F238E27FC236}">
              <a16:creationId xmlns:a16="http://schemas.microsoft.com/office/drawing/2014/main" id="{00000000-0008-0000-0100-000002000000}"/>
            </a:ext>
          </a:extLst>
        </xdr:cNvPr>
        <xdr:cNvSpPr/>
      </xdr:nvSpPr>
      <xdr:spPr>
        <a:xfrm>
          <a:off x="83609" y="101600"/>
          <a:ext cx="17861492" cy="1252009"/>
        </a:xfrm>
        <a:prstGeom prst="rect">
          <a:avLst/>
        </a:prstGeom>
        <a:solidFill>
          <a:schemeClr val="bg1"/>
        </a:solidFill>
        <a:ln/>
        <a:effectLst>
          <a:outerShdw blurRad="63500" sx="102000" sy="102000" algn="ctr" rotWithShape="0">
            <a:prstClr val="black">
              <a:alpha val="40000"/>
            </a:prstClr>
          </a:outerShdw>
        </a:effectLst>
      </xdr:spPr>
      <xdr:style>
        <a:lnRef idx="3">
          <a:schemeClr val="lt1"/>
        </a:lnRef>
        <a:fillRef idx="1">
          <a:schemeClr val="accent1"/>
        </a:fillRef>
        <a:effectRef idx="1">
          <a:schemeClr val="accent1"/>
        </a:effectRef>
        <a:fontRef idx="minor">
          <a:schemeClr val="lt1"/>
        </a:fontRef>
      </xdr:style>
      <xdr:txBody>
        <a:bodyPr vertOverflow="clip" horzOverflow="clip" rtlCol="0" anchor="t"/>
        <a:lstStyle/>
        <a:p>
          <a:pPr algn="l" rtl="0"/>
          <a:endParaRPr lang="en-GB" sz="1100"/>
        </a:p>
      </xdr:txBody>
    </xdr:sp>
    <xdr:clientData/>
  </xdr:twoCellAnchor>
  <xdr:oneCellAnchor>
    <xdr:from>
      <xdr:col>11</xdr:col>
      <xdr:colOff>213360</xdr:colOff>
      <xdr:row>2</xdr:row>
      <xdr:rowOff>0</xdr:rowOff>
    </xdr:from>
    <xdr:ext cx="184731" cy="252249"/>
    <xdr:sp macro="" textlink="">
      <xdr:nvSpPr>
        <xdr:cNvPr id="3" name="CaixaDeTexto 2">
          <a:extLst>
            <a:ext uri="{FF2B5EF4-FFF2-40B4-BE49-F238E27FC236}">
              <a16:creationId xmlns:a16="http://schemas.microsoft.com/office/drawing/2014/main" id="{00000000-0008-0000-0100-000003000000}"/>
            </a:ext>
          </a:extLst>
        </xdr:cNvPr>
        <xdr:cNvSpPr txBox="1"/>
      </xdr:nvSpPr>
      <xdr:spPr>
        <a:xfrm>
          <a:off x="21349335" y="3038475"/>
          <a:ext cx="184731" cy="2522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sz="1100"/>
        </a:p>
      </xdr:txBody>
    </xdr:sp>
    <xdr:clientData/>
  </xdr:oneCellAnchor>
  <xdr:twoCellAnchor>
    <xdr:from>
      <xdr:col>1</xdr:col>
      <xdr:colOff>0</xdr:colOff>
      <xdr:row>0</xdr:row>
      <xdr:rowOff>524933</xdr:rowOff>
    </xdr:from>
    <xdr:to>
      <xdr:col>5</xdr:col>
      <xdr:colOff>3550863</xdr:colOff>
      <xdr:row>0</xdr:row>
      <xdr:rowOff>524933</xdr:rowOff>
    </xdr:to>
    <xdr:cxnSp macro="">
      <xdr:nvCxnSpPr>
        <xdr:cNvPr id="4" name="Conector reto 3">
          <a:extLst>
            <a:ext uri="{FF2B5EF4-FFF2-40B4-BE49-F238E27FC236}">
              <a16:creationId xmlns:a16="http://schemas.microsoft.com/office/drawing/2014/main" id="{00000000-0008-0000-0100-000004000000}"/>
            </a:ext>
          </a:extLst>
        </xdr:cNvPr>
        <xdr:cNvCxnSpPr/>
      </xdr:nvCxnSpPr>
      <xdr:spPr>
        <a:xfrm>
          <a:off x="66675" y="524933"/>
          <a:ext cx="6808413" cy="0"/>
        </a:xfrm>
        <a:prstGeom prst="line">
          <a:avLst/>
        </a:prstGeom>
        <a:ln>
          <a:solidFill>
            <a:schemeClr val="accent1">
              <a:lumMod val="50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xdr:colOff>
      <xdr:row>0</xdr:row>
      <xdr:rowOff>133350</xdr:rowOff>
    </xdr:from>
    <xdr:to>
      <xdr:col>7</xdr:col>
      <xdr:colOff>0</xdr:colOff>
      <xdr:row>1</xdr:row>
      <xdr:rowOff>47625</xdr:rowOff>
    </xdr:to>
    <xdr:grpSp>
      <xdr:nvGrpSpPr>
        <xdr:cNvPr id="5" name="Agrupar 4">
          <a:extLst>
            <a:ext uri="{FF2B5EF4-FFF2-40B4-BE49-F238E27FC236}">
              <a16:creationId xmlns:a16="http://schemas.microsoft.com/office/drawing/2014/main" id="{00000000-0008-0000-0100-000005000000}"/>
            </a:ext>
          </a:extLst>
        </xdr:cNvPr>
        <xdr:cNvGrpSpPr/>
      </xdr:nvGrpSpPr>
      <xdr:grpSpPr>
        <a:xfrm>
          <a:off x="68581" y="133350"/>
          <a:ext cx="13906499" cy="1202055"/>
          <a:chOff x="4443455" y="235248"/>
          <a:chExt cx="4192322" cy="1065634"/>
        </a:xfrm>
      </xdr:grpSpPr>
      <xdr:sp macro="" textlink="">
        <xdr:nvSpPr>
          <xdr:cNvPr id="6" name="CaixaDeTexto 5">
            <a:extLst>
              <a:ext uri="{FF2B5EF4-FFF2-40B4-BE49-F238E27FC236}">
                <a16:creationId xmlns:a16="http://schemas.microsoft.com/office/drawing/2014/main" id="{00000000-0008-0000-0100-000006000000}"/>
              </a:ext>
            </a:extLst>
          </xdr:cNvPr>
          <xdr:cNvSpPr txBox="1"/>
        </xdr:nvSpPr>
        <xdr:spPr>
          <a:xfrm>
            <a:off x="4458378" y="235248"/>
            <a:ext cx="4177399" cy="1043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2800" b="1">
                <a:solidFill>
                  <a:schemeClr val="accent1">
                    <a:lumMod val="50000"/>
                  </a:schemeClr>
                </a:solidFill>
                <a:latin typeface="Tw Cen MT" panose="020B0602020104020603" pitchFamily="34" charset="0"/>
              </a:rPr>
              <a:t>ANÁLISE DAS CONTRIBUIÇÕES</a:t>
            </a:r>
          </a:p>
        </xdr:txBody>
      </xdr:sp>
      <xdr:sp macro="" textlink="">
        <xdr:nvSpPr>
          <xdr:cNvPr id="7" name="CaixaDeTexto 6">
            <a:extLst>
              <a:ext uri="{FF2B5EF4-FFF2-40B4-BE49-F238E27FC236}">
                <a16:creationId xmlns:a16="http://schemas.microsoft.com/office/drawing/2014/main" id="{00000000-0008-0000-0100-000007000000}"/>
              </a:ext>
            </a:extLst>
          </xdr:cNvPr>
          <xdr:cNvSpPr txBox="1"/>
        </xdr:nvSpPr>
        <xdr:spPr>
          <a:xfrm>
            <a:off x="4443455" y="721474"/>
            <a:ext cx="4131371" cy="5794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pt-BR" sz="1600" b="1">
                <a:solidFill>
                  <a:schemeClr val="accent1">
                    <a:lumMod val="50000"/>
                  </a:schemeClr>
                </a:solidFill>
                <a:latin typeface="Calibri" panose="020F0502020204030204" pitchFamily="34" charset="0"/>
                <a:cs typeface="Calibri" panose="020F0502020204030204" pitchFamily="34" charset="0"/>
              </a:rPr>
              <a:t>Consulta</a:t>
            </a:r>
            <a:r>
              <a:rPr lang="pt-BR" sz="1600" b="1" baseline="0">
                <a:solidFill>
                  <a:schemeClr val="accent1">
                    <a:lumMod val="50000"/>
                  </a:schemeClr>
                </a:solidFill>
                <a:latin typeface="Calibri" panose="020F0502020204030204" pitchFamily="34" charset="0"/>
                <a:cs typeface="Calibri" panose="020F0502020204030204" pitchFamily="34" charset="0"/>
              </a:rPr>
              <a:t> Pública</a:t>
            </a:r>
            <a:r>
              <a:rPr lang="pt-BR" sz="1600" b="1">
                <a:solidFill>
                  <a:schemeClr val="accent1">
                    <a:lumMod val="50000"/>
                  </a:schemeClr>
                </a:solidFill>
                <a:latin typeface="Calibri" panose="020F0502020204030204" pitchFamily="34" charset="0"/>
                <a:cs typeface="Calibri" panose="020F0502020204030204" pitchFamily="34" charset="0"/>
              </a:rPr>
              <a:t> nº 1250/2024</a:t>
            </a:r>
          </a:p>
          <a:p>
            <a:r>
              <a:rPr lang="pt-BR" sz="1600" b="1">
                <a:solidFill>
                  <a:schemeClr val="accent1">
                    <a:lumMod val="50000"/>
                  </a:schemeClr>
                </a:solidFill>
                <a:latin typeface="Calibri" panose="020F0502020204030204" pitchFamily="34" charset="0"/>
                <a:cs typeface="Calibri" panose="020F0502020204030204" pitchFamily="34" charset="0"/>
              </a:rPr>
              <a:t>Assunto:</a:t>
            </a:r>
            <a:r>
              <a:rPr lang="pt-BR" sz="1600">
                <a:solidFill>
                  <a:schemeClr val="accent1">
                    <a:lumMod val="50000"/>
                  </a:schemeClr>
                </a:solidFill>
                <a:latin typeface="Calibri" panose="020F0502020204030204" pitchFamily="34" charset="0"/>
                <a:cs typeface="Calibri" panose="020F0502020204030204" pitchFamily="34" charset="0"/>
              </a:rPr>
              <a:t> </a:t>
            </a:r>
            <a:r>
              <a:rPr lang="pt-BR" sz="1600" i="0">
                <a:solidFill>
                  <a:schemeClr val="accent1">
                    <a:lumMod val="50000"/>
                  </a:schemeClr>
                </a:solidFill>
                <a:latin typeface="Calibri" panose="020F0502020204030204" pitchFamily="34" charset="0"/>
                <a:cs typeface="Calibri" panose="020F0502020204030204" pitchFamily="34" charset="0"/>
              </a:rPr>
              <a:t> Proposta de revisão do método geral 5.2.17 Cromatografia.</a:t>
            </a:r>
          </a:p>
        </xdr:txBody>
      </xdr:sp>
    </xdr:grpSp>
    <xdr:clientData/>
  </xdr:twoCellAnchor>
  <xdr:twoCellAnchor editAs="oneCell">
    <xdr:from>
      <xdr:col>6</xdr:col>
      <xdr:colOff>876300</xdr:colOff>
      <xdr:row>0</xdr:row>
      <xdr:rowOff>259079</xdr:rowOff>
    </xdr:from>
    <xdr:to>
      <xdr:col>6</xdr:col>
      <xdr:colOff>4168776</xdr:colOff>
      <xdr:row>0</xdr:row>
      <xdr:rowOff>766995</xdr:rowOff>
    </xdr:to>
    <xdr:pic>
      <xdr:nvPicPr>
        <xdr:cNvPr id="8" name="Imagem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033760" y="259079"/>
          <a:ext cx="3292476" cy="507916"/>
        </a:xfrm>
        <a:prstGeom prst="rect">
          <a:avLst/>
        </a:prstGeom>
      </xdr:spPr>
    </xdr:pic>
    <xdr:clientData/>
  </xdr:twoCellAnchor>
  <xdr:twoCellAnchor editAs="absolute">
    <xdr:from>
      <xdr:col>0</xdr:col>
      <xdr:colOff>66674</xdr:colOff>
      <xdr:row>1</xdr:row>
      <xdr:rowOff>189601</xdr:rowOff>
    </xdr:from>
    <xdr:to>
      <xdr:col>6</xdr:col>
      <xdr:colOff>2887980</xdr:colOff>
      <xdr:row>1</xdr:row>
      <xdr:rowOff>1594484</xdr:rowOff>
    </xdr:to>
    <mc:AlternateContent xmlns:mc="http://schemas.openxmlformats.org/markup-compatibility/2006">
      <mc:Choice xmlns:sle15="http://schemas.microsoft.com/office/drawing/2012/slicer" Requires="sle15">
        <xdr:graphicFrame macro="">
          <xdr:nvGraphicFramePr>
            <xdr:cNvPr id="9" name="Dispositivos">
              <a:extLst>
                <a:ext uri="{FF2B5EF4-FFF2-40B4-BE49-F238E27FC236}">
                  <a16:creationId xmlns:a16="http://schemas.microsoft.com/office/drawing/2014/main" id="{00000000-0008-0000-0100-000009000000}"/>
                </a:ext>
              </a:extLst>
            </xdr:cNvPr>
            <xdr:cNvGraphicFramePr/>
          </xdr:nvGraphicFramePr>
          <xdr:xfrm>
            <a:off x="0" y="0"/>
            <a:ext cx="0" cy="0"/>
          </xdr:xfrm>
          <a:graphic>
            <a:graphicData uri="http://schemas.microsoft.com/office/drawing/2010/slicer">
              <sle:slicer xmlns:sle="http://schemas.microsoft.com/office/drawing/2010/slicer" name="Dispositivos"/>
            </a:graphicData>
          </a:graphic>
        </xdr:graphicFrame>
      </mc:Choice>
      <mc:Fallback>
        <xdr:sp macro="" textlink="">
          <xdr:nvSpPr>
            <xdr:cNvPr id="0" name=""/>
            <xdr:cNvSpPr>
              <a:spLocks noTextEdit="1"/>
            </xdr:cNvSpPr>
          </xdr:nvSpPr>
          <xdr:spPr>
            <a:xfrm>
              <a:off x="66674" y="1477381"/>
              <a:ext cx="11325226" cy="1404883"/>
            </a:xfrm>
            <a:prstGeom prst="rect">
              <a:avLst/>
            </a:prstGeom>
            <a:solidFill>
              <a:prstClr val="white"/>
            </a:solidFill>
            <a:ln w="1">
              <a:solidFill>
                <a:prstClr val="green"/>
              </a:solidFill>
            </a:ln>
          </xdr:spPr>
          <xdr:txBody>
            <a:bodyPr vertOverflow="clip" horzOverflow="clip"/>
            <a:lstStyle/>
            <a:p>
              <a:r>
                <a:rPr lang="pt-BR" sz="1100"/>
                <a:t>Esta forma representa um slicer da tabela. As segmentações de dados da tabela não são suportadas nesta versão do Excel.
Se a forma tiver sido modificada em uma versão anterior do Excel, ou se a pasta de trabalho foi salva no Excel 2007 ou anterior, a segmentação de dados não pode ser usada.</a:t>
              </a:r>
            </a:p>
          </xdr:txBody>
        </xdr:sp>
      </mc:Fallback>
    </mc:AlternateContent>
    <xdr:clientData/>
  </xdr:twoCellAnchor>
  <xdr:twoCellAnchor editAs="absolute">
    <xdr:from>
      <xdr:col>6</xdr:col>
      <xdr:colOff>2964180</xdr:colOff>
      <xdr:row>1</xdr:row>
      <xdr:rowOff>196216</xdr:rowOff>
    </xdr:from>
    <xdr:to>
      <xdr:col>7</xdr:col>
      <xdr:colOff>22860</xdr:colOff>
      <xdr:row>1</xdr:row>
      <xdr:rowOff>1583056</xdr:rowOff>
    </xdr:to>
    <mc:AlternateContent xmlns:mc="http://schemas.openxmlformats.org/markup-compatibility/2006">
      <mc:Choice xmlns:sle15="http://schemas.microsoft.com/office/drawing/2012/slicer" Requires="sle15">
        <xdr:graphicFrame macro="">
          <xdr:nvGraphicFramePr>
            <xdr:cNvPr id="11" name="Instituição">
              <a:extLst>
                <a:ext uri="{FF2B5EF4-FFF2-40B4-BE49-F238E27FC236}">
                  <a16:creationId xmlns:a16="http://schemas.microsoft.com/office/drawing/2014/main" id="{00000000-0008-0000-0100-00000B000000}"/>
                </a:ext>
              </a:extLst>
            </xdr:cNvPr>
            <xdr:cNvGraphicFramePr/>
          </xdr:nvGraphicFramePr>
          <xdr:xfrm>
            <a:off x="0" y="0"/>
            <a:ext cx="0" cy="0"/>
          </xdr:xfrm>
          <a:graphic>
            <a:graphicData uri="http://schemas.microsoft.com/office/drawing/2010/slicer">
              <sle:slicer xmlns:sle="http://schemas.microsoft.com/office/drawing/2010/slicer" name="Instituição"/>
            </a:graphicData>
          </a:graphic>
        </xdr:graphicFrame>
      </mc:Choice>
      <mc:Fallback>
        <xdr:sp macro="" textlink="">
          <xdr:nvSpPr>
            <xdr:cNvPr id="0" name=""/>
            <xdr:cNvSpPr>
              <a:spLocks noTextEdit="1"/>
            </xdr:cNvSpPr>
          </xdr:nvSpPr>
          <xdr:spPr>
            <a:xfrm>
              <a:off x="11468100" y="1483996"/>
              <a:ext cx="2529840" cy="1386840"/>
            </a:xfrm>
            <a:prstGeom prst="rect">
              <a:avLst/>
            </a:prstGeom>
            <a:solidFill>
              <a:prstClr val="white"/>
            </a:solidFill>
            <a:ln w="1">
              <a:solidFill>
                <a:prstClr val="green"/>
              </a:solidFill>
            </a:ln>
          </xdr:spPr>
          <xdr:txBody>
            <a:bodyPr vertOverflow="clip" horzOverflow="clip"/>
            <a:lstStyle/>
            <a:p>
              <a:r>
                <a:rPr lang="pt-BR" sz="1100"/>
                <a:t>Esta forma representa um slicer da tabela. As segmentações de dados da tabela não são suportadas nesta versão do Excel.
Se a forma tiver sido modificada em uma versão anterior do Excel, ou se a pasta de trabalho foi salva no Excel 2007 ou anterior, a segmentação de dados não pode ser usada.</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1196340</xdr:colOff>
      <xdr:row>0</xdr:row>
      <xdr:rowOff>93132</xdr:rowOff>
    </xdr:from>
    <xdr:to>
      <xdr:col>10</xdr:col>
      <xdr:colOff>364070</xdr:colOff>
      <xdr:row>0</xdr:row>
      <xdr:rowOff>1346200</xdr:rowOff>
    </xdr:to>
    <xdr:sp macro="" textlink="">
      <xdr:nvSpPr>
        <xdr:cNvPr id="2" name="CaixaDeTexto 1">
          <a:extLst>
            <a:ext uri="{FF2B5EF4-FFF2-40B4-BE49-F238E27FC236}">
              <a16:creationId xmlns:a16="http://schemas.microsoft.com/office/drawing/2014/main" id="{00000000-0008-0000-0200-000002000000}"/>
            </a:ext>
          </a:extLst>
        </xdr:cNvPr>
        <xdr:cNvSpPr txBox="1"/>
      </xdr:nvSpPr>
      <xdr:spPr>
        <a:xfrm>
          <a:off x="3796665" y="93132"/>
          <a:ext cx="10750130" cy="1253068"/>
        </a:xfrm>
        <a:prstGeom prst="rect">
          <a:avLst/>
        </a:prstGeom>
        <a:ln>
          <a:noFill/>
        </a:ln>
        <a:effectLst>
          <a:outerShdw blurRad="63500" sx="102000" sy="102000" algn="ctr"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pt-BR" sz="1600" b="1">
              <a:solidFill>
                <a:schemeClr val="dk1"/>
              </a:solidFill>
              <a:effectLst/>
              <a:latin typeface="Tw Cen MT" panose="020B0602020104020603" pitchFamily="34" charset="0"/>
              <a:ea typeface="+mn-ea"/>
              <a:cs typeface="+mn-cs"/>
            </a:rPr>
            <a:t>LISTA DE CONTRIBUIÇÕES POR</a:t>
          </a:r>
          <a:r>
            <a:rPr lang="pt-BR" sz="1600" b="1" baseline="0">
              <a:solidFill>
                <a:schemeClr val="dk1"/>
              </a:solidFill>
              <a:effectLst/>
              <a:latin typeface="Tw Cen MT" panose="020B0602020104020603" pitchFamily="34" charset="0"/>
              <a:ea typeface="+mn-ea"/>
              <a:cs typeface="+mn-cs"/>
            </a:rPr>
            <a:t> PESSOA FÍSICA/JURÍDICA</a:t>
          </a:r>
        </a:p>
        <a:p>
          <a:pPr marL="0" marR="0" lvl="0" indent="0" algn="ctr" defTabSz="914400" eaLnBrk="1" fontAlgn="auto" latinLnBrk="0" hangingPunct="1">
            <a:lnSpc>
              <a:spcPct val="100000"/>
            </a:lnSpc>
            <a:spcBef>
              <a:spcPts val="0"/>
            </a:spcBef>
            <a:spcAft>
              <a:spcPts val="0"/>
            </a:spcAft>
            <a:buClrTx/>
            <a:buSzTx/>
            <a:buFontTx/>
            <a:buNone/>
            <a:tabLst/>
            <a:defRPr/>
          </a:pPr>
          <a:endParaRPr lang="pt-BR" sz="1600" b="1" baseline="0">
            <a:solidFill>
              <a:schemeClr val="dk1"/>
            </a:solidFill>
            <a:effectLst/>
            <a:latin typeface="Tw Cen MT" panose="020B0602020104020603" pitchFamily="34"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pt-BR" sz="1600" b="1">
              <a:solidFill>
                <a:schemeClr val="dk1"/>
              </a:solidFill>
              <a:effectLst/>
              <a:latin typeface="Tw Cen MT" panose="020B0602020104020603" pitchFamily="34" charset="0"/>
              <a:ea typeface="+mn-ea"/>
              <a:cs typeface="+mn-cs"/>
            </a:rPr>
            <a:t>CONSULTA PÚBLICA Nº 1250/2024</a:t>
          </a:r>
        </a:p>
        <a:p>
          <a:pPr marL="0" marR="0" lvl="0" indent="0" algn="ctr" defTabSz="914400" eaLnBrk="1" fontAlgn="auto" latinLnBrk="0" hangingPunct="1">
            <a:lnSpc>
              <a:spcPct val="100000"/>
            </a:lnSpc>
            <a:spcBef>
              <a:spcPts val="0"/>
            </a:spcBef>
            <a:spcAft>
              <a:spcPts val="0"/>
            </a:spcAft>
            <a:buClrTx/>
            <a:buSzTx/>
            <a:buFontTx/>
            <a:buNone/>
            <a:tabLst/>
            <a:defRPr/>
          </a:pPr>
          <a:endParaRPr lang="pt-BR" sz="800" b="1">
            <a:solidFill>
              <a:schemeClr val="dk1"/>
            </a:solidFill>
            <a:effectLst/>
            <a:latin typeface="Tw Cen MT" panose="020B0602020104020603" pitchFamily="34"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pt-BR" sz="1400" b="0">
              <a:solidFill>
                <a:schemeClr val="dk1"/>
              </a:solidFill>
              <a:effectLst/>
              <a:latin typeface="Tw Cen MT" panose="020B0602020104020603" pitchFamily="34" charset="0"/>
              <a:ea typeface="+mn-ea"/>
              <a:cs typeface="+mn-cs"/>
            </a:rPr>
            <a:t> Proposta de revisão do método geral 5.2.17 Cromatografia.</a:t>
          </a:r>
          <a:endParaRPr lang="pt-BR" sz="1400" b="0">
            <a:latin typeface="Tw Cen MT" panose="020B0602020104020603" pitchFamily="34" charset="0"/>
          </a:endParaRPr>
        </a:p>
      </xdr:txBody>
    </xdr:sp>
    <xdr:clientData/>
  </xdr:twoCellAnchor>
  <xdr:twoCellAnchor editAs="oneCell">
    <xdr:from>
      <xdr:col>0</xdr:col>
      <xdr:colOff>33867</xdr:colOff>
      <xdr:row>0</xdr:row>
      <xdr:rowOff>601136</xdr:rowOff>
    </xdr:from>
    <xdr:to>
      <xdr:col>2</xdr:col>
      <xdr:colOff>440268</xdr:colOff>
      <xdr:row>0</xdr:row>
      <xdr:rowOff>1082462</xdr:rowOff>
    </xdr:to>
    <xdr:pic>
      <xdr:nvPicPr>
        <xdr:cNvPr id="3" name="Imagem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867" y="601136"/>
          <a:ext cx="3006726" cy="481326"/>
        </a:xfrm>
        <a:prstGeom prst="rect">
          <a:avLst/>
        </a:prstGeom>
      </xdr:spPr>
    </xdr:pic>
    <xdr:clientData/>
  </xdr:twoCellAnchor>
  <xdr:twoCellAnchor>
    <xdr:from>
      <xdr:col>3</xdr:col>
      <xdr:colOff>1219197</xdr:colOff>
      <xdr:row>0</xdr:row>
      <xdr:rowOff>482601</xdr:rowOff>
    </xdr:from>
    <xdr:to>
      <xdr:col>8</xdr:col>
      <xdr:colOff>1163263</xdr:colOff>
      <xdr:row>0</xdr:row>
      <xdr:rowOff>482601</xdr:rowOff>
    </xdr:to>
    <xdr:cxnSp macro="">
      <xdr:nvCxnSpPr>
        <xdr:cNvPr id="4" name="Conector reto 3">
          <a:extLst>
            <a:ext uri="{FF2B5EF4-FFF2-40B4-BE49-F238E27FC236}">
              <a16:creationId xmlns:a16="http://schemas.microsoft.com/office/drawing/2014/main" id="{00000000-0008-0000-0200-000004000000}"/>
            </a:ext>
          </a:extLst>
        </xdr:cNvPr>
        <xdr:cNvCxnSpPr/>
      </xdr:nvCxnSpPr>
      <xdr:spPr>
        <a:xfrm>
          <a:off x="5467347" y="482601"/>
          <a:ext cx="7116391" cy="0"/>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42334</xdr:colOff>
      <xdr:row>11</xdr:row>
      <xdr:rowOff>169333</xdr:rowOff>
    </xdr:from>
    <xdr:to>
      <xdr:col>22</xdr:col>
      <xdr:colOff>296334</xdr:colOff>
      <xdr:row>12</xdr:row>
      <xdr:rowOff>158749</xdr:rowOff>
    </xdr:to>
    <xdr:sp macro="" textlink="">
      <xdr:nvSpPr>
        <xdr:cNvPr id="2" name="Elipse 1">
          <a:extLst>
            <a:ext uri="{FF2B5EF4-FFF2-40B4-BE49-F238E27FC236}">
              <a16:creationId xmlns:a16="http://schemas.microsoft.com/office/drawing/2014/main" id="{00000000-0008-0000-0400-000002000000}"/>
            </a:ext>
          </a:extLst>
        </xdr:cNvPr>
        <xdr:cNvSpPr/>
      </xdr:nvSpPr>
      <xdr:spPr>
        <a:xfrm>
          <a:off x="11784754" y="2782993"/>
          <a:ext cx="863600" cy="294216"/>
        </a:xfrm>
        <a:prstGeom prst="ellipse">
          <a:avLst/>
        </a:prstGeom>
        <a:solidFill>
          <a:schemeClr val="bg2">
            <a:lumMod val="75000"/>
          </a:schemeClr>
        </a:solidFill>
        <a:ln>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17</xdr:col>
      <xdr:colOff>52917</xdr:colOff>
      <xdr:row>4</xdr:row>
      <xdr:rowOff>148167</xdr:rowOff>
    </xdr:from>
    <xdr:to>
      <xdr:col>23</xdr:col>
      <xdr:colOff>444500</xdr:colOff>
      <xdr:row>11</xdr:row>
      <xdr:rowOff>137583</xdr:rowOff>
    </xdr:to>
    <xdr:sp macro="" textlink="">
      <xdr:nvSpPr>
        <xdr:cNvPr id="3" name="CaixaDeTexto 1">
          <a:extLst>
            <a:ext uri="{FF2B5EF4-FFF2-40B4-BE49-F238E27FC236}">
              <a16:creationId xmlns:a16="http://schemas.microsoft.com/office/drawing/2014/main" id="{00000000-0008-0000-0400-000003000000}"/>
            </a:ext>
          </a:extLst>
        </xdr:cNvPr>
        <xdr:cNvSpPr txBox="1"/>
      </xdr:nvSpPr>
      <xdr:spPr>
        <a:xfrm>
          <a:off x="9334077" y="628227"/>
          <a:ext cx="4094903" cy="2123016"/>
        </a:xfrm>
        <a:prstGeom prst="rect">
          <a:avLst/>
        </a:prstGeom>
        <a:solidFill>
          <a:schemeClr val="tx2">
            <a:lumMod val="20000"/>
            <a:lumOff val="80000"/>
          </a:schemeClr>
        </a:solidFill>
        <a:ln>
          <a:solidFill>
            <a:schemeClr val="bg1">
              <a:lumMod val="65000"/>
            </a:schemeClr>
          </a:solidFill>
          <a:prstDash val="sysDot"/>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pt-BR" sz="1100"/>
        </a:p>
      </xdr:txBody>
    </xdr:sp>
    <xdr:clientData/>
  </xdr:twoCellAnchor>
  <xdr:twoCellAnchor>
    <xdr:from>
      <xdr:col>11</xdr:col>
      <xdr:colOff>497417</xdr:colOff>
      <xdr:row>4</xdr:row>
      <xdr:rowOff>158750</xdr:rowOff>
    </xdr:from>
    <xdr:to>
      <xdr:col>17</xdr:col>
      <xdr:colOff>42333</xdr:colOff>
      <xdr:row>11</xdr:row>
      <xdr:rowOff>137583</xdr:rowOff>
    </xdr:to>
    <xdr:sp macro="" textlink="">
      <xdr:nvSpPr>
        <xdr:cNvPr id="4" name="CaixaDeTexto 3">
          <a:extLst>
            <a:ext uri="{FF2B5EF4-FFF2-40B4-BE49-F238E27FC236}">
              <a16:creationId xmlns:a16="http://schemas.microsoft.com/office/drawing/2014/main" id="{00000000-0008-0000-0400-000004000000}"/>
            </a:ext>
          </a:extLst>
        </xdr:cNvPr>
        <xdr:cNvSpPr txBox="1"/>
      </xdr:nvSpPr>
      <xdr:spPr>
        <a:xfrm>
          <a:off x="6075257" y="638810"/>
          <a:ext cx="3248236" cy="2112433"/>
        </a:xfrm>
        <a:prstGeom prst="rect">
          <a:avLst/>
        </a:prstGeom>
        <a:solidFill>
          <a:schemeClr val="accent3">
            <a:lumMod val="40000"/>
            <a:lumOff val="60000"/>
          </a:schemeClr>
        </a:solidFill>
        <a:ln w="9525" cmpd="sng">
          <a:solidFill>
            <a:schemeClr val="bg1">
              <a:lumMod val="65000"/>
            </a:schemeClr>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t-BR" sz="1100"/>
        </a:p>
      </xdr:txBody>
    </xdr:sp>
    <xdr:clientData/>
  </xdr:twoCellAnchor>
  <xdr:twoCellAnchor>
    <xdr:from>
      <xdr:col>11</xdr:col>
      <xdr:colOff>283632</xdr:colOff>
      <xdr:row>24</xdr:row>
      <xdr:rowOff>285749</xdr:rowOff>
    </xdr:from>
    <xdr:to>
      <xdr:col>14</xdr:col>
      <xdr:colOff>262465</xdr:colOff>
      <xdr:row>32</xdr:row>
      <xdr:rowOff>95250</xdr:rowOff>
    </xdr:to>
    <xdr:sp macro="" textlink="">
      <xdr:nvSpPr>
        <xdr:cNvPr id="5" name="CaixaDeTexto 4">
          <a:extLst>
            <a:ext uri="{FF2B5EF4-FFF2-40B4-BE49-F238E27FC236}">
              <a16:creationId xmlns:a16="http://schemas.microsoft.com/office/drawing/2014/main" id="{00000000-0008-0000-0400-000005000000}"/>
            </a:ext>
          </a:extLst>
        </xdr:cNvPr>
        <xdr:cNvSpPr txBox="1"/>
      </xdr:nvSpPr>
      <xdr:spPr>
        <a:xfrm>
          <a:off x="5861472" y="6861809"/>
          <a:ext cx="1853353" cy="2247901"/>
        </a:xfrm>
        <a:prstGeom prst="rect">
          <a:avLst/>
        </a:prstGeom>
        <a:solidFill>
          <a:schemeClr val="accent4">
            <a:lumMod val="20000"/>
            <a:lumOff val="80000"/>
          </a:schemeClr>
        </a:solidFill>
        <a:ln w="9525" cmpd="sng">
          <a:solidFill>
            <a:schemeClr val="bg1">
              <a:lumMod val="65000"/>
            </a:schemeClr>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t-BR" sz="1100"/>
        </a:p>
      </xdr:txBody>
    </xdr:sp>
    <xdr:clientData/>
  </xdr:twoCellAnchor>
  <xdr:twoCellAnchor>
    <xdr:from>
      <xdr:col>8</xdr:col>
      <xdr:colOff>311149</xdr:colOff>
      <xdr:row>24</xdr:row>
      <xdr:rowOff>281516</xdr:rowOff>
    </xdr:from>
    <xdr:to>
      <xdr:col>11</xdr:col>
      <xdr:colOff>289982</xdr:colOff>
      <xdr:row>32</xdr:row>
      <xdr:rowOff>91017</xdr:rowOff>
    </xdr:to>
    <xdr:sp macro="" textlink="">
      <xdr:nvSpPr>
        <xdr:cNvPr id="6" name="CaixaDeTexto 5">
          <a:extLst>
            <a:ext uri="{FF2B5EF4-FFF2-40B4-BE49-F238E27FC236}">
              <a16:creationId xmlns:a16="http://schemas.microsoft.com/office/drawing/2014/main" id="{00000000-0008-0000-0400-000006000000}"/>
            </a:ext>
          </a:extLst>
        </xdr:cNvPr>
        <xdr:cNvSpPr txBox="1"/>
      </xdr:nvSpPr>
      <xdr:spPr>
        <a:xfrm>
          <a:off x="4014469" y="6857576"/>
          <a:ext cx="1853353" cy="2247901"/>
        </a:xfrm>
        <a:prstGeom prst="rect">
          <a:avLst/>
        </a:prstGeom>
        <a:solidFill>
          <a:schemeClr val="accent3">
            <a:lumMod val="40000"/>
            <a:lumOff val="60000"/>
          </a:schemeClr>
        </a:solidFill>
        <a:ln w="9525" cmpd="sng">
          <a:solidFill>
            <a:schemeClr val="bg1">
              <a:lumMod val="65000"/>
            </a:schemeClr>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t-BR" sz="1100"/>
        </a:p>
      </xdr:txBody>
    </xdr:sp>
    <xdr:clientData/>
  </xdr:twoCellAnchor>
  <xdr:twoCellAnchor>
    <xdr:from>
      <xdr:col>5</xdr:col>
      <xdr:colOff>328083</xdr:colOff>
      <xdr:row>24</xdr:row>
      <xdr:rowOff>287865</xdr:rowOff>
    </xdr:from>
    <xdr:to>
      <xdr:col>8</xdr:col>
      <xdr:colOff>306916</xdr:colOff>
      <xdr:row>32</xdr:row>
      <xdr:rowOff>97366</xdr:rowOff>
    </xdr:to>
    <xdr:sp macro="" textlink="">
      <xdr:nvSpPr>
        <xdr:cNvPr id="7" name="CaixaDeTexto 6">
          <a:extLst>
            <a:ext uri="{FF2B5EF4-FFF2-40B4-BE49-F238E27FC236}">
              <a16:creationId xmlns:a16="http://schemas.microsoft.com/office/drawing/2014/main" id="{00000000-0008-0000-0400-000007000000}"/>
            </a:ext>
          </a:extLst>
        </xdr:cNvPr>
        <xdr:cNvSpPr txBox="1"/>
      </xdr:nvSpPr>
      <xdr:spPr>
        <a:xfrm>
          <a:off x="2179743" y="6863925"/>
          <a:ext cx="1830493" cy="2247901"/>
        </a:xfrm>
        <a:prstGeom prst="rect">
          <a:avLst/>
        </a:prstGeom>
        <a:solidFill>
          <a:schemeClr val="tx2">
            <a:lumMod val="20000"/>
            <a:lumOff val="80000"/>
          </a:schemeClr>
        </a:solidFill>
        <a:ln w="9525" cmpd="sng">
          <a:solidFill>
            <a:schemeClr val="bg1">
              <a:lumMod val="65000"/>
            </a:schemeClr>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t-BR" sz="1100"/>
        </a:p>
      </xdr:txBody>
    </xdr:sp>
    <xdr:clientData/>
  </xdr:twoCellAnchor>
  <xdr:twoCellAnchor>
    <xdr:from>
      <xdr:col>11</xdr:col>
      <xdr:colOff>283634</xdr:colOff>
      <xdr:row>14</xdr:row>
      <xdr:rowOff>220434</xdr:rowOff>
    </xdr:from>
    <xdr:to>
      <xdr:col>14</xdr:col>
      <xdr:colOff>262467</xdr:colOff>
      <xdr:row>22</xdr:row>
      <xdr:rowOff>29935</xdr:rowOff>
    </xdr:to>
    <xdr:sp macro="" textlink="">
      <xdr:nvSpPr>
        <xdr:cNvPr id="8" name="CaixaDeTexto 7">
          <a:extLst>
            <a:ext uri="{FF2B5EF4-FFF2-40B4-BE49-F238E27FC236}">
              <a16:creationId xmlns:a16="http://schemas.microsoft.com/office/drawing/2014/main" id="{00000000-0008-0000-0400-000008000000}"/>
            </a:ext>
          </a:extLst>
        </xdr:cNvPr>
        <xdr:cNvSpPr txBox="1"/>
      </xdr:nvSpPr>
      <xdr:spPr>
        <a:xfrm>
          <a:off x="5857120" y="4716234"/>
          <a:ext cx="1851176" cy="2247901"/>
        </a:xfrm>
        <a:prstGeom prst="rect">
          <a:avLst/>
        </a:prstGeom>
        <a:solidFill>
          <a:schemeClr val="accent4">
            <a:lumMod val="20000"/>
            <a:lumOff val="80000"/>
          </a:schemeClr>
        </a:solidFill>
        <a:ln w="9525" cmpd="sng">
          <a:solidFill>
            <a:schemeClr val="bg1">
              <a:lumMod val="65000"/>
            </a:schemeClr>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t-BR" sz="1100"/>
        </a:p>
      </xdr:txBody>
    </xdr:sp>
    <xdr:clientData/>
  </xdr:twoCellAnchor>
  <xdr:twoCellAnchor>
    <xdr:from>
      <xdr:col>8</xdr:col>
      <xdr:colOff>311151</xdr:colOff>
      <xdr:row>14</xdr:row>
      <xdr:rowOff>215898</xdr:rowOff>
    </xdr:from>
    <xdr:to>
      <xdr:col>11</xdr:col>
      <xdr:colOff>289984</xdr:colOff>
      <xdr:row>22</xdr:row>
      <xdr:rowOff>25399</xdr:rowOff>
    </xdr:to>
    <xdr:sp macro="" textlink="">
      <xdr:nvSpPr>
        <xdr:cNvPr id="9" name="CaixaDeTexto 8">
          <a:extLst>
            <a:ext uri="{FF2B5EF4-FFF2-40B4-BE49-F238E27FC236}">
              <a16:creationId xmlns:a16="http://schemas.microsoft.com/office/drawing/2014/main" id="{00000000-0008-0000-0400-000009000000}"/>
            </a:ext>
          </a:extLst>
        </xdr:cNvPr>
        <xdr:cNvSpPr txBox="1"/>
      </xdr:nvSpPr>
      <xdr:spPr>
        <a:xfrm>
          <a:off x="4014471" y="3743958"/>
          <a:ext cx="1853353" cy="2247901"/>
        </a:xfrm>
        <a:prstGeom prst="rect">
          <a:avLst/>
        </a:prstGeom>
        <a:solidFill>
          <a:schemeClr val="accent3">
            <a:lumMod val="40000"/>
            <a:lumOff val="60000"/>
          </a:schemeClr>
        </a:solidFill>
        <a:ln w="9525" cmpd="sng">
          <a:solidFill>
            <a:schemeClr val="bg1">
              <a:lumMod val="65000"/>
            </a:schemeClr>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t-BR" sz="1100"/>
        </a:p>
      </xdr:txBody>
    </xdr:sp>
    <xdr:clientData/>
  </xdr:twoCellAnchor>
  <xdr:twoCellAnchor>
    <xdr:from>
      <xdr:col>5</xdr:col>
      <xdr:colOff>328085</xdr:colOff>
      <xdr:row>14</xdr:row>
      <xdr:rowOff>211664</xdr:rowOff>
    </xdr:from>
    <xdr:to>
      <xdr:col>8</xdr:col>
      <xdr:colOff>306918</xdr:colOff>
      <xdr:row>22</xdr:row>
      <xdr:rowOff>21165</xdr:rowOff>
    </xdr:to>
    <xdr:sp macro="" textlink="">
      <xdr:nvSpPr>
        <xdr:cNvPr id="10" name="CaixaDeTexto 9">
          <a:extLst>
            <a:ext uri="{FF2B5EF4-FFF2-40B4-BE49-F238E27FC236}">
              <a16:creationId xmlns:a16="http://schemas.microsoft.com/office/drawing/2014/main" id="{00000000-0008-0000-0400-00000A000000}"/>
            </a:ext>
          </a:extLst>
        </xdr:cNvPr>
        <xdr:cNvSpPr txBox="1"/>
      </xdr:nvSpPr>
      <xdr:spPr>
        <a:xfrm>
          <a:off x="2179745" y="3739724"/>
          <a:ext cx="1830493" cy="2247901"/>
        </a:xfrm>
        <a:prstGeom prst="rect">
          <a:avLst/>
        </a:prstGeom>
        <a:solidFill>
          <a:schemeClr val="tx2">
            <a:lumMod val="20000"/>
            <a:lumOff val="80000"/>
          </a:schemeClr>
        </a:solidFill>
        <a:ln w="9525" cmpd="sng">
          <a:solidFill>
            <a:schemeClr val="bg1">
              <a:lumMod val="65000"/>
            </a:schemeClr>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t-BR" sz="1100"/>
        </a:p>
      </xdr:txBody>
    </xdr:sp>
    <xdr:clientData/>
  </xdr:twoCellAnchor>
  <xdr:twoCellAnchor editAs="oneCell">
    <xdr:from>
      <xdr:col>6</xdr:col>
      <xdr:colOff>85726</xdr:colOff>
      <xdr:row>4</xdr:row>
      <xdr:rowOff>203052</xdr:rowOff>
    </xdr:from>
    <xdr:to>
      <xdr:col>7</xdr:col>
      <xdr:colOff>88446</xdr:colOff>
      <xdr:row>6</xdr:row>
      <xdr:rowOff>201083</xdr:rowOff>
    </xdr:to>
    <xdr:pic>
      <xdr:nvPicPr>
        <xdr:cNvPr id="11" name="Imagem 10">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1" cstate="print">
          <a:lum bright="70000" contrast="-70000"/>
          <a:extLst>
            <a:ext uri="{28A0092B-C50C-407E-A947-70E740481C1C}">
              <a14:useLocalDpi xmlns:a14="http://schemas.microsoft.com/office/drawing/2010/main" val="0"/>
            </a:ext>
          </a:extLst>
        </a:blip>
        <a:stretch>
          <a:fillRect/>
        </a:stretch>
      </xdr:blipFill>
      <xdr:spPr>
        <a:xfrm>
          <a:off x="2569846" y="683112"/>
          <a:ext cx="612320" cy="607631"/>
        </a:xfrm>
        <a:prstGeom prst="rect">
          <a:avLst/>
        </a:prstGeom>
      </xdr:spPr>
    </xdr:pic>
    <xdr:clientData/>
  </xdr:twoCellAnchor>
  <xdr:twoCellAnchor editAs="oneCell">
    <xdr:from>
      <xdr:col>9</xdr:col>
      <xdr:colOff>0</xdr:colOff>
      <xdr:row>4</xdr:row>
      <xdr:rowOff>148167</xdr:rowOff>
    </xdr:from>
    <xdr:to>
      <xdr:col>10</xdr:col>
      <xdr:colOff>99665</xdr:colOff>
      <xdr:row>6</xdr:row>
      <xdr:rowOff>127001</xdr:rowOff>
    </xdr:to>
    <xdr:pic>
      <xdr:nvPicPr>
        <xdr:cNvPr id="12" name="Imagem 11">
          <a:extLst>
            <a:ext uri="{FF2B5EF4-FFF2-40B4-BE49-F238E27FC236}">
              <a16:creationId xmlns:a16="http://schemas.microsoft.com/office/drawing/2014/main" id="{00000000-0008-0000-0400-00000C000000}"/>
            </a:ext>
          </a:extLst>
        </xdr:cNvPr>
        <xdr:cNvPicPr>
          <a:picLocks noChangeAspect="1"/>
        </xdr:cNvPicPr>
      </xdr:nvPicPr>
      <xdr:blipFill>
        <a:blip xmlns:r="http://schemas.openxmlformats.org/officeDocument/2006/relationships" r:embed="rId2" cstate="print">
          <a:lum bright="70000" contrast="-70000"/>
          <a:extLst>
            <a:ext uri="{28A0092B-C50C-407E-A947-70E740481C1C}">
              <a14:useLocalDpi xmlns:a14="http://schemas.microsoft.com/office/drawing/2010/main" val="0"/>
            </a:ext>
          </a:extLst>
        </a:blip>
        <a:stretch>
          <a:fillRect/>
        </a:stretch>
      </xdr:blipFill>
      <xdr:spPr>
        <a:xfrm>
          <a:off x="4312920" y="628227"/>
          <a:ext cx="732125" cy="588434"/>
        </a:xfrm>
        <a:prstGeom prst="rect">
          <a:avLst/>
        </a:prstGeom>
      </xdr:spPr>
    </xdr:pic>
    <xdr:clientData/>
  </xdr:twoCellAnchor>
  <xdr:twoCellAnchor>
    <xdr:from>
      <xdr:col>2</xdr:col>
      <xdr:colOff>379942</xdr:colOff>
      <xdr:row>4</xdr:row>
      <xdr:rowOff>232833</xdr:rowOff>
    </xdr:from>
    <xdr:to>
      <xdr:col>4</xdr:col>
      <xdr:colOff>285750</xdr:colOff>
      <xdr:row>6</xdr:row>
      <xdr:rowOff>243416</xdr:rowOff>
    </xdr:to>
    <xdr:grpSp>
      <xdr:nvGrpSpPr>
        <xdr:cNvPr id="13" name="Grupo 13">
          <a:extLst>
            <a:ext uri="{FF2B5EF4-FFF2-40B4-BE49-F238E27FC236}">
              <a16:creationId xmlns:a16="http://schemas.microsoft.com/office/drawing/2014/main" id="{00000000-0008-0000-0400-00000D000000}"/>
            </a:ext>
          </a:extLst>
        </xdr:cNvPr>
        <xdr:cNvGrpSpPr/>
      </xdr:nvGrpSpPr>
      <xdr:grpSpPr>
        <a:xfrm>
          <a:off x="1599142" y="1560890"/>
          <a:ext cx="1701951" cy="620183"/>
          <a:chOff x="3419475" y="3057525"/>
          <a:chExt cx="1019172" cy="552449"/>
        </a:xfrm>
      </xdr:grpSpPr>
      <xdr:pic>
        <xdr:nvPicPr>
          <xdr:cNvPr id="14" name="Imagem 13">
            <a:extLst>
              <a:ext uri="{FF2B5EF4-FFF2-40B4-BE49-F238E27FC236}">
                <a16:creationId xmlns:a16="http://schemas.microsoft.com/office/drawing/2014/main" id="{00000000-0008-0000-0400-00000E000000}"/>
              </a:ext>
            </a:extLst>
          </xdr:cNvPr>
          <xdr:cNvPicPr>
            <a:picLocks noChangeAspect="1"/>
          </xdr:cNvPicPr>
        </xdr:nvPicPr>
        <xdr:blipFill>
          <a:blip xmlns:r="http://schemas.openxmlformats.org/officeDocument/2006/relationships" r:embed="rId2" cstate="print">
            <a:lum bright="70000" contrast="-70000"/>
            <a:extLst>
              <a:ext uri="{28A0092B-C50C-407E-A947-70E740481C1C}">
                <a14:useLocalDpi xmlns:a14="http://schemas.microsoft.com/office/drawing/2010/main" val="0"/>
              </a:ext>
            </a:extLst>
          </a:blip>
          <a:stretch>
            <a:fillRect/>
          </a:stretch>
        </xdr:blipFill>
        <xdr:spPr>
          <a:xfrm>
            <a:off x="3419475" y="3114675"/>
            <a:ext cx="557645" cy="466725"/>
          </a:xfrm>
          <a:prstGeom prst="rect">
            <a:avLst/>
          </a:prstGeom>
        </xdr:spPr>
      </xdr:pic>
      <xdr:pic>
        <xdr:nvPicPr>
          <xdr:cNvPr id="15" name="Imagem 14">
            <a:extLst>
              <a:ext uri="{FF2B5EF4-FFF2-40B4-BE49-F238E27FC236}">
                <a16:creationId xmlns:a16="http://schemas.microsoft.com/office/drawing/2014/main" id="{00000000-0008-0000-0400-00000F000000}"/>
              </a:ext>
            </a:extLst>
          </xdr:cNvPr>
          <xdr:cNvPicPr>
            <a:picLocks noChangeAspect="1"/>
          </xdr:cNvPicPr>
        </xdr:nvPicPr>
        <xdr:blipFill>
          <a:blip xmlns:r="http://schemas.openxmlformats.org/officeDocument/2006/relationships" r:embed="rId1" cstate="print">
            <a:lum bright="70000" contrast="-70000"/>
            <a:extLst>
              <a:ext uri="{28A0092B-C50C-407E-A947-70E740481C1C}">
                <a14:useLocalDpi xmlns:a14="http://schemas.microsoft.com/office/drawing/2010/main" val="0"/>
              </a:ext>
            </a:extLst>
          </a:blip>
          <a:stretch>
            <a:fillRect/>
          </a:stretch>
        </xdr:blipFill>
        <xdr:spPr>
          <a:xfrm>
            <a:off x="3886198" y="3057525"/>
            <a:ext cx="552449" cy="552449"/>
          </a:xfrm>
          <a:prstGeom prst="rect">
            <a:avLst/>
          </a:prstGeom>
        </xdr:spPr>
      </xdr:pic>
    </xdr:grpSp>
    <xdr:clientData/>
  </xdr:twoCellAnchor>
  <xdr:twoCellAnchor>
    <xdr:from>
      <xdr:col>11</xdr:col>
      <xdr:colOff>105833</xdr:colOff>
      <xdr:row>4</xdr:row>
      <xdr:rowOff>95551</xdr:rowOff>
    </xdr:from>
    <xdr:to>
      <xdr:col>23</xdr:col>
      <xdr:colOff>582081</xdr:colOff>
      <xdr:row>13</xdr:row>
      <xdr:rowOff>182336</xdr:rowOff>
    </xdr:to>
    <xdr:graphicFrame macro="">
      <xdr:nvGraphicFramePr>
        <xdr:cNvPr id="16" name="Gráfico 15">
          <a:extLst>
            <a:ext uri="{FF2B5EF4-FFF2-40B4-BE49-F238E27FC236}">
              <a16:creationId xmlns:a16="http://schemas.microsoft.com/office/drawing/2014/main" id="{00000000-0008-0000-04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391583</xdr:colOff>
      <xdr:row>14</xdr:row>
      <xdr:rowOff>0</xdr:rowOff>
    </xdr:from>
    <xdr:to>
      <xdr:col>15</xdr:col>
      <xdr:colOff>232834</xdr:colOff>
      <xdr:row>24</xdr:row>
      <xdr:rowOff>10582</xdr:rowOff>
    </xdr:to>
    <xdr:sp macro="" textlink="">
      <xdr:nvSpPr>
        <xdr:cNvPr id="17" name="CaixaDeTexto 16">
          <a:extLst>
            <a:ext uri="{FF2B5EF4-FFF2-40B4-BE49-F238E27FC236}">
              <a16:creationId xmlns:a16="http://schemas.microsoft.com/office/drawing/2014/main" id="{00000000-0008-0000-0400-000011000000}"/>
            </a:ext>
          </a:extLst>
        </xdr:cNvPr>
        <xdr:cNvSpPr txBox="1"/>
      </xdr:nvSpPr>
      <xdr:spPr>
        <a:xfrm>
          <a:off x="7843943" y="3528060"/>
          <a:ext cx="450851" cy="3058582"/>
        </a:xfrm>
        <a:prstGeom prst="rect">
          <a:avLst/>
        </a:prstGeom>
        <a:solidFill>
          <a:schemeClr val="accent6">
            <a:lumMod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lstStyle/>
        <a:p>
          <a:pPr algn="ctr"/>
          <a:r>
            <a:rPr lang="pt-BR" sz="1600" b="1">
              <a:solidFill>
                <a:schemeClr val="bg1">
                  <a:lumMod val="85000"/>
                </a:schemeClr>
              </a:solidFill>
              <a:latin typeface="Segoe UI Light" panose="020B0502040204020203" pitchFamily="34" charset="0"/>
            </a:rPr>
            <a:t>Opinião por segmento</a:t>
          </a:r>
        </a:p>
      </xdr:txBody>
    </xdr:sp>
    <xdr:clientData/>
  </xdr:twoCellAnchor>
  <xdr:twoCellAnchor editAs="oneCell">
    <xdr:from>
      <xdr:col>2</xdr:col>
      <xdr:colOff>571501</xdr:colOff>
      <xdr:row>14</xdr:row>
      <xdr:rowOff>253998</xdr:rowOff>
    </xdr:from>
    <xdr:to>
      <xdr:col>3</xdr:col>
      <xdr:colOff>726015</xdr:colOff>
      <xdr:row>17</xdr:row>
      <xdr:rowOff>105829</xdr:rowOff>
    </xdr:to>
    <xdr:pic>
      <xdr:nvPicPr>
        <xdr:cNvPr id="18" name="Imagem 17">
          <a:extLst>
            <a:ext uri="{FF2B5EF4-FFF2-40B4-BE49-F238E27FC236}">
              <a16:creationId xmlns:a16="http://schemas.microsoft.com/office/drawing/2014/main" id="{00000000-0008-0000-0400-000012000000}"/>
            </a:ext>
          </a:extLst>
        </xdr:cNvPr>
        <xdr:cNvPicPr>
          <a:picLocks noChangeAspect="1"/>
        </xdr:cNvPicPr>
      </xdr:nvPicPr>
      <xdr:blipFill>
        <a:blip xmlns:r="http://schemas.openxmlformats.org/officeDocument/2006/relationships" r:embed="rId4" cstate="print">
          <a:extLst>
            <a:ext uri="{BEBA8EAE-BF5A-486C-A8C5-ECC9F3942E4B}">
              <a14:imgProps xmlns:a14="http://schemas.microsoft.com/office/drawing/2010/main">
                <a14:imgLayer r:embed="rId5">
                  <a14:imgEffect>
                    <a14:artisticPhotocopy/>
                  </a14:imgEffect>
                </a14:imgLayer>
              </a14:imgProps>
            </a:ext>
            <a:ext uri="{28A0092B-C50C-407E-A947-70E740481C1C}">
              <a14:useLocalDpi xmlns:a14="http://schemas.microsoft.com/office/drawing/2010/main" val="0"/>
            </a:ext>
          </a:extLst>
        </a:blip>
        <a:stretch>
          <a:fillRect/>
        </a:stretch>
      </xdr:blipFill>
      <xdr:spPr>
        <a:xfrm>
          <a:off x="571501" y="3782058"/>
          <a:ext cx="786974" cy="766231"/>
        </a:xfrm>
        <a:prstGeom prst="rect">
          <a:avLst/>
        </a:prstGeom>
      </xdr:spPr>
    </xdr:pic>
    <xdr:clientData/>
  </xdr:twoCellAnchor>
  <xdr:twoCellAnchor>
    <xdr:from>
      <xdr:col>14</xdr:col>
      <xdr:colOff>391584</xdr:colOff>
      <xdr:row>24</xdr:row>
      <xdr:rowOff>10583</xdr:rowOff>
    </xdr:from>
    <xdr:to>
      <xdr:col>15</xdr:col>
      <xdr:colOff>232835</xdr:colOff>
      <xdr:row>33</xdr:row>
      <xdr:rowOff>370417</xdr:rowOff>
    </xdr:to>
    <xdr:sp macro="" textlink="">
      <xdr:nvSpPr>
        <xdr:cNvPr id="19" name="CaixaDeTexto 18">
          <a:extLst>
            <a:ext uri="{FF2B5EF4-FFF2-40B4-BE49-F238E27FC236}">
              <a16:creationId xmlns:a16="http://schemas.microsoft.com/office/drawing/2014/main" id="{00000000-0008-0000-0400-000013000000}"/>
            </a:ext>
          </a:extLst>
        </xdr:cNvPr>
        <xdr:cNvSpPr txBox="1"/>
      </xdr:nvSpPr>
      <xdr:spPr>
        <a:xfrm>
          <a:off x="7843944" y="6586643"/>
          <a:ext cx="450851" cy="3034454"/>
        </a:xfrm>
        <a:prstGeom prst="rect">
          <a:avLst/>
        </a:prstGeom>
        <a:solidFill>
          <a:schemeClr val="accent5">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lstStyle/>
        <a:p>
          <a:pPr algn="ctr"/>
          <a:r>
            <a:rPr lang="pt-BR" sz="1600" b="1">
              <a:solidFill>
                <a:schemeClr val="bg1">
                  <a:lumMod val="85000"/>
                </a:schemeClr>
              </a:solidFill>
              <a:latin typeface="Segoe UI Light" panose="020B0502040204020203" pitchFamily="34" charset="0"/>
            </a:rPr>
            <a:t>Impacto por segmento</a:t>
          </a:r>
        </a:p>
      </xdr:txBody>
    </xdr:sp>
    <xdr:clientData/>
  </xdr:twoCellAnchor>
  <xdr:twoCellAnchor>
    <xdr:from>
      <xdr:col>2</xdr:col>
      <xdr:colOff>328083</xdr:colOff>
      <xdr:row>25</xdr:row>
      <xdr:rowOff>105833</xdr:rowOff>
    </xdr:from>
    <xdr:to>
      <xdr:col>4</xdr:col>
      <xdr:colOff>275166</xdr:colOff>
      <xdr:row>27</xdr:row>
      <xdr:rowOff>201084</xdr:rowOff>
    </xdr:to>
    <xdr:grpSp>
      <xdr:nvGrpSpPr>
        <xdr:cNvPr id="20" name="Grupo 21">
          <a:extLst>
            <a:ext uri="{FF2B5EF4-FFF2-40B4-BE49-F238E27FC236}">
              <a16:creationId xmlns:a16="http://schemas.microsoft.com/office/drawing/2014/main" id="{00000000-0008-0000-0400-000014000000}"/>
            </a:ext>
          </a:extLst>
        </xdr:cNvPr>
        <xdr:cNvGrpSpPr/>
      </xdr:nvGrpSpPr>
      <xdr:grpSpPr>
        <a:xfrm>
          <a:off x="1547283" y="7834690"/>
          <a:ext cx="1743226" cy="704851"/>
          <a:chOff x="391584" y="6445248"/>
          <a:chExt cx="1047750" cy="560922"/>
        </a:xfrm>
      </xdr:grpSpPr>
      <xdr:pic>
        <xdr:nvPicPr>
          <xdr:cNvPr id="21" name="Imagem 20">
            <a:extLst>
              <a:ext uri="{FF2B5EF4-FFF2-40B4-BE49-F238E27FC236}">
                <a16:creationId xmlns:a16="http://schemas.microsoft.com/office/drawing/2014/main" id="{00000000-0008-0000-0400-000015000000}"/>
              </a:ext>
            </a:extLst>
          </xdr:cNvPr>
          <xdr:cNvPicPr>
            <a:picLocks noChangeAspect="1"/>
          </xdr:cNvPicPr>
        </xdr:nvPicPr>
        <xdr:blipFill>
          <a:blip xmlns:r="http://schemas.openxmlformats.org/officeDocument/2006/relationships" r:embed="rId6" cstate="print">
            <a:duotone>
              <a:schemeClr val="bg2">
                <a:shade val="45000"/>
                <a:satMod val="135000"/>
              </a:schemeClr>
              <a:prstClr val="white"/>
            </a:duotone>
            <a:extLst>
              <a:ext uri="{28A0092B-C50C-407E-A947-70E740481C1C}">
                <a14:useLocalDpi xmlns:a14="http://schemas.microsoft.com/office/drawing/2010/main" val="0"/>
              </a:ext>
            </a:extLst>
          </a:blip>
          <a:stretch>
            <a:fillRect/>
          </a:stretch>
        </xdr:blipFill>
        <xdr:spPr>
          <a:xfrm>
            <a:off x="391584" y="6455834"/>
            <a:ext cx="550336" cy="550336"/>
          </a:xfrm>
          <a:prstGeom prst="rect">
            <a:avLst/>
          </a:prstGeom>
        </xdr:spPr>
      </xdr:pic>
      <xdr:pic>
        <xdr:nvPicPr>
          <xdr:cNvPr id="22" name="Imagem 21">
            <a:extLst>
              <a:ext uri="{FF2B5EF4-FFF2-40B4-BE49-F238E27FC236}">
                <a16:creationId xmlns:a16="http://schemas.microsoft.com/office/drawing/2014/main" id="{00000000-0008-0000-0400-000016000000}"/>
              </a:ext>
            </a:extLst>
          </xdr:cNvPr>
          <xdr:cNvPicPr>
            <a:picLocks noChangeAspect="1"/>
          </xdr:cNvPicPr>
        </xdr:nvPicPr>
        <xdr:blipFill>
          <a:blip xmlns:r="http://schemas.openxmlformats.org/officeDocument/2006/relationships" r:embed="rId7" cstate="print">
            <a:duotone>
              <a:schemeClr val="bg2">
                <a:shade val="45000"/>
                <a:satMod val="135000"/>
              </a:schemeClr>
              <a:prstClr val="white"/>
            </a:duotone>
            <a:extLst>
              <a:ext uri="{28A0092B-C50C-407E-A947-70E740481C1C}">
                <a14:useLocalDpi xmlns:a14="http://schemas.microsoft.com/office/drawing/2010/main" val="0"/>
              </a:ext>
            </a:extLst>
          </a:blip>
          <a:stretch>
            <a:fillRect/>
          </a:stretch>
        </xdr:blipFill>
        <xdr:spPr>
          <a:xfrm>
            <a:off x="878417" y="6445248"/>
            <a:ext cx="560917" cy="560917"/>
          </a:xfrm>
          <a:prstGeom prst="rect">
            <a:avLst/>
          </a:prstGeom>
        </xdr:spPr>
      </xdr:pic>
    </xdr:grpSp>
    <xdr:clientData/>
  </xdr:twoCellAnchor>
  <xdr:twoCellAnchor>
    <xdr:from>
      <xdr:col>5</xdr:col>
      <xdr:colOff>190497</xdr:colOff>
      <xdr:row>15</xdr:row>
      <xdr:rowOff>42030</xdr:rowOff>
    </xdr:from>
    <xdr:to>
      <xdr:col>14</xdr:col>
      <xdr:colOff>412747</xdr:colOff>
      <xdr:row>24</xdr:row>
      <xdr:rowOff>22980</xdr:rowOff>
    </xdr:to>
    <xdr:graphicFrame macro="">
      <xdr:nvGraphicFramePr>
        <xdr:cNvPr id="23" name="Gráfico 22">
          <a:extLst>
            <a:ext uri="{FF2B5EF4-FFF2-40B4-BE49-F238E27FC236}">
              <a16:creationId xmlns:a16="http://schemas.microsoft.com/office/drawing/2014/main" id="{00000000-0008-0000-04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15</xdr:col>
      <xdr:colOff>186267</xdr:colOff>
      <xdr:row>13</xdr:row>
      <xdr:rowOff>110067</xdr:rowOff>
    </xdr:from>
    <xdr:to>
      <xdr:col>26</xdr:col>
      <xdr:colOff>520700</xdr:colOff>
      <xdr:row>23</xdr:row>
      <xdr:rowOff>277283</xdr:rowOff>
    </xdr:to>
    <xdr:graphicFrame macro="">
      <xdr:nvGraphicFramePr>
        <xdr:cNvPr id="24" name="Gráfico 23">
          <a:extLst>
            <a:ext uri="{FF2B5EF4-FFF2-40B4-BE49-F238E27FC236}">
              <a16:creationId xmlns:a16="http://schemas.microsoft.com/office/drawing/2014/main"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222250</xdr:colOff>
      <xdr:row>25</xdr:row>
      <xdr:rowOff>127000</xdr:rowOff>
    </xdr:from>
    <xdr:to>
      <xdr:col>14</xdr:col>
      <xdr:colOff>412750</xdr:colOff>
      <xdr:row>34</xdr:row>
      <xdr:rowOff>107950</xdr:rowOff>
    </xdr:to>
    <xdr:graphicFrame macro="">
      <xdr:nvGraphicFramePr>
        <xdr:cNvPr id="25" name="Gráfico 24">
          <a:extLst>
            <a:ext uri="{FF2B5EF4-FFF2-40B4-BE49-F238E27FC236}">
              <a16:creationId xmlns:a16="http://schemas.microsoft.com/office/drawing/2014/main" id="{00000000-0008-0000-04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15</xdr:col>
      <xdr:colOff>211667</xdr:colOff>
      <xdr:row>23</xdr:row>
      <xdr:rowOff>298753</xdr:rowOff>
    </xdr:from>
    <xdr:to>
      <xdr:col>26</xdr:col>
      <xdr:colOff>603250</xdr:colOff>
      <xdr:row>34</xdr:row>
      <xdr:rowOff>140002</xdr:rowOff>
    </xdr:to>
    <xdr:graphicFrame macro="">
      <xdr:nvGraphicFramePr>
        <xdr:cNvPr id="26" name="Gráfico 25">
          <a:extLst>
            <a:ext uri="{FF2B5EF4-FFF2-40B4-BE49-F238E27FC236}">
              <a16:creationId xmlns:a16="http://schemas.microsoft.com/office/drawing/2014/main" id="{00000000-0008-0000-04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xdr:col>
      <xdr:colOff>38100</xdr:colOff>
      <xdr:row>0</xdr:row>
      <xdr:rowOff>161925</xdr:rowOff>
    </xdr:from>
    <xdr:to>
      <xdr:col>27</xdr:col>
      <xdr:colOff>0</xdr:colOff>
      <xdr:row>2</xdr:row>
      <xdr:rowOff>114301</xdr:rowOff>
    </xdr:to>
    <xdr:sp macro="" textlink="">
      <xdr:nvSpPr>
        <xdr:cNvPr id="53" name="CaixaDeTexto 52">
          <a:extLst>
            <a:ext uri="{FF2B5EF4-FFF2-40B4-BE49-F238E27FC236}">
              <a16:creationId xmlns:a16="http://schemas.microsoft.com/office/drawing/2014/main" id="{00000000-0008-0000-0400-000035000000}"/>
            </a:ext>
          </a:extLst>
        </xdr:cNvPr>
        <xdr:cNvSpPr txBox="1"/>
      </xdr:nvSpPr>
      <xdr:spPr>
        <a:xfrm>
          <a:off x="1257300" y="161925"/>
          <a:ext cx="16097250" cy="904876"/>
        </a:xfrm>
        <a:prstGeom prst="rect">
          <a:avLst/>
        </a:prstGeom>
        <a:solidFill>
          <a:schemeClr val="bg1"/>
        </a:solidFill>
        <a:ln w="19050">
          <a:solidFill>
            <a:schemeClr val="accent6">
              <a:lumMod val="50000"/>
            </a:schemeClr>
          </a:solidFill>
        </a:ln>
      </xdr:spPr>
      <xdr:style>
        <a:lnRef idx="3">
          <a:schemeClr val="lt1"/>
        </a:lnRef>
        <a:fillRef idx="1">
          <a:schemeClr val="accent1"/>
        </a:fillRef>
        <a:effectRef idx="1">
          <a:schemeClr val="accent1"/>
        </a:effectRef>
        <a:fontRef idx="minor">
          <a:schemeClr val="lt1"/>
        </a:fontRef>
      </xdr:style>
      <xdr:txBody>
        <a:bodyPr vertOverflow="clip" horzOverflow="clip" wrap="square" rtlCol="0" anchor="ctr"/>
        <a:lstStyle/>
        <a:p>
          <a:pPr algn="ctr"/>
          <a:r>
            <a:rPr lang="pt-BR" sz="2400" b="1">
              <a:solidFill>
                <a:schemeClr val="accent6">
                  <a:lumMod val="50000"/>
                </a:schemeClr>
              </a:solidFill>
              <a:latin typeface="+mn-lt"/>
              <a:ea typeface="Segoe UI Emoji" panose="020B0502040204020203" pitchFamily="34" charset="0"/>
              <a:cs typeface="Segoe UI Light" panose="020B0502040204020203" pitchFamily="34" charset="0"/>
            </a:rPr>
            <a:t>PAINEL</a:t>
          </a:r>
          <a:r>
            <a:rPr lang="pt-BR" sz="2400" b="1" baseline="0">
              <a:solidFill>
                <a:schemeClr val="accent6">
                  <a:lumMod val="50000"/>
                </a:schemeClr>
              </a:solidFill>
              <a:latin typeface="+mn-lt"/>
              <a:ea typeface="Segoe UI Emoji" panose="020B0502040204020203" pitchFamily="34" charset="0"/>
              <a:cs typeface="Segoe UI Light" panose="020B0502040204020203" pitchFamily="34" charset="0"/>
            </a:rPr>
            <a:t> SOBRE PERFIS, OPINIÕES E PERCEPÇÕES DE IMPACTOS</a:t>
          </a:r>
          <a:endParaRPr lang="pt-BR" sz="2400" b="1">
            <a:solidFill>
              <a:schemeClr val="accent6">
                <a:lumMod val="50000"/>
              </a:schemeClr>
            </a:solidFill>
            <a:latin typeface="+mn-lt"/>
            <a:ea typeface="Segoe UI Emoji" panose="020B0502040204020203" pitchFamily="34" charset="0"/>
            <a:cs typeface="Segoe UI Light" panose="020B0502040204020203"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7620</xdr:rowOff>
    </xdr:from>
    <xdr:to>
      <xdr:col>20</xdr:col>
      <xdr:colOff>30480</xdr:colOff>
      <xdr:row>7</xdr:row>
      <xdr:rowOff>7620</xdr:rowOff>
    </xdr:to>
    <xdr:sp macro="" textlink="">
      <xdr:nvSpPr>
        <xdr:cNvPr id="9" name="CaixaDeTexto 8">
          <a:extLst>
            <a:ext uri="{FF2B5EF4-FFF2-40B4-BE49-F238E27FC236}">
              <a16:creationId xmlns:a16="http://schemas.microsoft.com/office/drawing/2014/main" id="{00000000-0008-0000-0500-000009000000}"/>
            </a:ext>
          </a:extLst>
        </xdr:cNvPr>
        <xdr:cNvSpPr txBox="1"/>
      </xdr:nvSpPr>
      <xdr:spPr>
        <a:xfrm>
          <a:off x="198120" y="182880"/>
          <a:ext cx="12755880" cy="1051560"/>
        </a:xfrm>
        <a:prstGeom prst="rect">
          <a:avLst/>
        </a:prstGeom>
        <a:solidFill>
          <a:schemeClr val="accent6">
            <a:lumMod val="50000"/>
          </a:schemeClr>
        </a:solidFill>
        <a:ln/>
      </xdr:spPr>
      <xdr:style>
        <a:lnRef idx="3">
          <a:schemeClr val="lt1"/>
        </a:lnRef>
        <a:fillRef idx="1">
          <a:schemeClr val="accent1"/>
        </a:fillRef>
        <a:effectRef idx="1">
          <a:schemeClr val="accent1"/>
        </a:effectRef>
        <a:fontRef idx="minor">
          <a:schemeClr val="lt1"/>
        </a:fontRef>
      </xdr:style>
      <xdr:txBody>
        <a:bodyPr vertOverflow="clip" horzOverflow="clip" wrap="square" rtlCol="0" anchor="t"/>
        <a:lstStyle/>
        <a:p>
          <a:endParaRPr lang="pt-BR" sz="1100"/>
        </a:p>
      </xdr:txBody>
    </xdr:sp>
    <xdr:clientData/>
  </xdr:twoCellAnchor>
  <xdr:twoCellAnchor>
    <xdr:from>
      <xdr:col>1</xdr:col>
      <xdr:colOff>38100</xdr:colOff>
      <xdr:row>2</xdr:row>
      <xdr:rowOff>70485</xdr:rowOff>
    </xdr:from>
    <xdr:to>
      <xdr:col>20</xdr:col>
      <xdr:colOff>22860</xdr:colOff>
      <xdr:row>6</xdr:row>
      <xdr:rowOff>30481</xdr:rowOff>
    </xdr:to>
    <xdr:sp macro="" textlink="">
      <xdr:nvSpPr>
        <xdr:cNvPr id="7" name="Caixa de texto 84">
          <a:extLst>
            <a:ext uri="{FF2B5EF4-FFF2-40B4-BE49-F238E27FC236}">
              <a16:creationId xmlns:a16="http://schemas.microsoft.com/office/drawing/2014/main" id="{00000000-0008-0000-0500-000007000000}"/>
            </a:ext>
          </a:extLst>
        </xdr:cNvPr>
        <xdr:cNvSpPr txBox="1"/>
      </xdr:nvSpPr>
      <xdr:spPr>
        <a:xfrm>
          <a:off x="236220" y="421005"/>
          <a:ext cx="13616940" cy="6610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lgn="ctr" rtl="0"/>
          <a:r>
            <a:rPr lang="en-US" sz="3000">
              <a:solidFill>
                <a:schemeClr val="bg1"/>
              </a:solidFill>
              <a:latin typeface="Tw Cen MT Condensed Extra Bold" panose="020B0803020202020204" pitchFamily="34" charset="0"/>
            </a:rPr>
            <a:t>Gráficos </a:t>
          </a:r>
          <a:r>
            <a:rPr lang="en-US" sz="3000" baseline="0">
              <a:solidFill>
                <a:schemeClr val="bg1"/>
              </a:solidFill>
              <a:latin typeface="Tw Cen MT Condensed Extra Bold" panose="020B0803020202020204" pitchFamily="34" charset="0"/>
            </a:rPr>
            <a:t>relacionados à Consulta Pública</a:t>
          </a:r>
          <a:endParaRPr lang="en-US" sz="3000">
            <a:solidFill>
              <a:schemeClr val="bg1"/>
            </a:solidFill>
            <a:latin typeface="Tw Cen MT Condensed Extra Bold" panose="020B0803020202020204" pitchFamily="34" charset="0"/>
          </a:endParaRPr>
        </a:p>
      </xdr:txBody>
    </xdr:sp>
    <xdr:clientData/>
  </xdr:twoCellAnchor>
  <xdr:twoCellAnchor editAs="oneCell">
    <xdr:from>
      <xdr:col>5</xdr:col>
      <xdr:colOff>161752</xdr:colOff>
      <xdr:row>13</xdr:row>
      <xdr:rowOff>4156</xdr:rowOff>
    </xdr:from>
    <xdr:to>
      <xdr:col>9</xdr:col>
      <xdr:colOff>438150</xdr:colOff>
      <xdr:row>19</xdr:row>
      <xdr:rowOff>8658</xdr:rowOff>
    </xdr:to>
    <mc:AlternateContent xmlns:mc="http://schemas.openxmlformats.org/markup-compatibility/2006" xmlns:a14="http://schemas.microsoft.com/office/drawing/2010/main">
      <mc:Choice Requires="a14">
        <xdr:graphicFrame macro="">
          <xdr:nvGraphicFramePr>
            <xdr:cNvPr id="14" name="Qual desses segmentos você se identifica?">
              <a:extLst>
                <a:ext uri="{FF2B5EF4-FFF2-40B4-BE49-F238E27FC236}">
                  <a16:creationId xmlns:a16="http://schemas.microsoft.com/office/drawing/2014/main" id="{00000000-0008-0000-0500-00000E000000}"/>
                </a:ext>
              </a:extLst>
            </xdr:cNvPr>
            <xdr:cNvGraphicFramePr/>
          </xdr:nvGraphicFramePr>
          <xdr:xfrm>
            <a:off x="0" y="0"/>
            <a:ext cx="0" cy="0"/>
          </xdr:xfrm>
          <a:graphic>
            <a:graphicData uri="http://schemas.microsoft.com/office/drawing/2010/slicer">
              <sle:slicer xmlns:sle="http://schemas.microsoft.com/office/drawing/2010/slicer" name="Qual desses segmentos você se identifica?"/>
            </a:graphicData>
          </a:graphic>
        </xdr:graphicFrame>
      </mc:Choice>
      <mc:Fallback xmlns="">
        <xdr:sp macro="" textlink="">
          <xdr:nvSpPr>
            <xdr:cNvPr id="0" name=""/>
            <xdr:cNvSpPr>
              <a:spLocks noTextEdit="1"/>
            </xdr:cNvSpPr>
          </xdr:nvSpPr>
          <xdr:spPr>
            <a:xfrm>
              <a:off x="4196888" y="2350770"/>
              <a:ext cx="3081944" cy="1043593"/>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As segmentações de dados são suportadas no Excel 2010 ou posterior.
Se a forma tiver sido modificada numa versão anterior do Excel, ou se o livro tiver sido guardado no Excel 2003 ou anterior, a segmentação de dados não poderá ser utilizada.</a:t>
              </a:r>
            </a:p>
          </xdr:txBody>
        </xdr:sp>
      </mc:Fallback>
    </mc:AlternateContent>
    <xdr:clientData/>
  </xdr:twoCellAnchor>
  <xdr:twoCellAnchor>
    <xdr:from>
      <xdr:col>9</xdr:col>
      <xdr:colOff>1049135</xdr:colOff>
      <xdr:row>37</xdr:row>
      <xdr:rowOff>160366</xdr:rowOff>
    </xdr:from>
    <xdr:to>
      <xdr:col>17</xdr:col>
      <xdr:colOff>597477</xdr:colOff>
      <xdr:row>56</xdr:row>
      <xdr:rowOff>97675</xdr:rowOff>
    </xdr:to>
    <xdr:graphicFrame macro="">
      <xdr:nvGraphicFramePr>
        <xdr:cNvPr id="13" name="Gráfico 15">
          <a:extLst>
            <a:ext uri="{FF2B5EF4-FFF2-40B4-BE49-F238E27FC236}">
              <a16:creationId xmlns:a16="http://schemas.microsoft.com/office/drawing/2014/main" id="{00000000-0008-0000-05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164868</xdr:colOff>
      <xdr:row>37</xdr:row>
      <xdr:rowOff>0</xdr:rowOff>
    </xdr:from>
    <xdr:to>
      <xdr:col>9</xdr:col>
      <xdr:colOff>883226</xdr:colOff>
      <xdr:row>42</xdr:row>
      <xdr:rowOff>0</xdr:rowOff>
    </xdr:to>
    <mc:AlternateContent xmlns:mc="http://schemas.openxmlformats.org/markup-compatibility/2006" xmlns:a14="http://schemas.microsoft.com/office/drawing/2010/main">
      <mc:Choice Requires="a14">
        <xdr:graphicFrame macro="">
          <xdr:nvGraphicFramePr>
            <xdr:cNvPr id="17" name="Qual desses segmentos você se identifica? 1">
              <a:extLst>
                <a:ext uri="{FF2B5EF4-FFF2-40B4-BE49-F238E27FC236}">
                  <a16:creationId xmlns:a16="http://schemas.microsoft.com/office/drawing/2014/main" id="{00000000-0008-0000-0500-000011000000}"/>
                </a:ext>
              </a:extLst>
            </xdr:cNvPr>
            <xdr:cNvGraphicFramePr/>
          </xdr:nvGraphicFramePr>
          <xdr:xfrm>
            <a:off x="0" y="0"/>
            <a:ext cx="0" cy="0"/>
          </xdr:xfrm>
          <a:graphic>
            <a:graphicData uri="http://schemas.microsoft.com/office/drawing/2010/slicer">
              <sle:slicer xmlns:sle="http://schemas.microsoft.com/office/drawing/2010/slicer" name="Qual desses segmentos você se identifica? 1"/>
            </a:graphicData>
          </a:graphic>
        </xdr:graphicFrame>
      </mc:Choice>
      <mc:Fallback xmlns="">
        <xdr:sp macro="" textlink="">
          <xdr:nvSpPr>
            <xdr:cNvPr id="0" name=""/>
            <xdr:cNvSpPr>
              <a:spLocks noTextEdit="1"/>
            </xdr:cNvSpPr>
          </xdr:nvSpPr>
          <xdr:spPr>
            <a:xfrm>
              <a:off x="5273732" y="6309016"/>
              <a:ext cx="2450176" cy="921325"/>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As segmentações de dados são suportadas no Excel 2010 ou posterior.
Se a forma tiver sido modificada numa versão anterior do Excel, ou se o livro tiver sido guardado no Excel 2003 ou anterior, a segmentação de dados não poderá ser utilizada.</a:t>
              </a:r>
            </a:p>
          </xdr:txBody>
        </xdr:sp>
      </mc:Fallback>
    </mc:AlternateContent>
    <xdr:clientData/>
  </xdr:twoCellAnchor>
  <xdr:twoCellAnchor>
    <xdr:from>
      <xdr:col>3</xdr:col>
      <xdr:colOff>434340</xdr:colOff>
      <xdr:row>10</xdr:row>
      <xdr:rowOff>114300</xdr:rowOff>
    </xdr:from>
    <xdr:to>
      <xdr:col>8</xdr:col>
      <xdr:colOff>1303020</xdr:colOff>
      <xdr:row>12</xdr:row>
      <xdr:rowOff>38100</xdr:rowOff>
    </xdr:to>
    <xdr:sp macro="" textlink="">
      <xdr:nvSpPr>
        <xdr:cNvPr id="18" name="CaixaDeTexto 17">
          <a:extLst>
            <a:ext uri="{FF2B5EF4-FFF2-40B4-BE49-F238E27FC236}">
              <a16:creationId xmlns:a16="http://schemas.microsoft.com/office/drawing/2014/main" id="{00000000-0008-0000-0500-000012000000}"/>
            </a:ext>
          </a:extLst>
        </xdr:cNvPr>
        <xdr:cNvSpPr txBox="1"/>
      </xdr:nvSpPr>
      <xdr:spPr>
        <a:xfrm>
          <a:off x="1135380" y="2194560"/>
          <a:ext cx="5189220" cy="2743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000">
              <a:solidFill>
                <a:schemeClr val="accent6">
                  <a:lumMod val="75000"/>
                </a:schemeClr>
              </a:solidFill>
              <a:latin typeface="Century Gothic" panose="020B0502020202020204" pitchFamily="34" charset="0"/>
            </a:rPr>
            <a:t>Utilize estes painéis para mudar os dados a serem apresentados no gráfico:</a:t>
          </a:r>
        </a:p>
      </xdr:txBody>
    </xdr:sp>
    <xdr:clientData/>
  </xdr:twoCellAnchor>
  <xdr:twoCellAnchor>
    <xdr:from>
      <xdr:col>9</xdr:col>
      <xdr:colOff>591589</xdr:colOff>
      <xdr:row>12</xdr:row>
      <xdr:rowOff>168332</xdr:rowOff>
    </xdr:from>
    <xdr:to>
      <xdr:col>18</xdr:col>
      <xdr:colOff>0</xdr:colOff>
      <xdr:row>33</xdr:row>
      <xdr:rowOff>6235</xdr:rowOff>
    </xdr:to>
    <xdr:graphicFrame macro="">
      <xdr:nvGraphicFramePr>
        <xdr:cNvPr id="2" name="Gráfico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187037</xdr:colOff>
      <xdr:row>63</xdr:row>
      <xdr:rowOff>1385</xdr:rowOff>
    </xdr:from>
    <xdr:to>
      <xdr:col>18</xdr:col>
      <xdr:colOff>0</xdr:colOff>
      <xdr:row>79</xdr:row>
      <xdr:rowOff>157595</xdr:rowOff>
    </xdr:to>
    <xdr:graphicFrame macro="">
      <xdr:nvGraphicFramePr>
        <xdr:cNvPr id="19" name="Gráfico 2">
          <a:extLst>
            <a:ext uri="{FF2B5EF4-FFF2-40B4-BE49-F238E27FC236}">
              <a16:creationId xmlns:a16="http://schemas.microsoft.com/office/drawing/2014/main" id="{00000000-0008-0000-0500-00001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142355</xdr:colOff>
      <xdr:row>63</xdr:row>
      <xdr:rowOff>17318</xdr:rowOff>
    </xdr:from>
    <xdr:to>
      <xdr:col>9</xdr:col>
      <xdr:colOff>67714</xdr:colOff>
      <xdr:row>67</xdr:row>
      <xdr:rowOff>0</xdr:rowOff>
    </xdr:to>
    <mc:AlternateContent xmlns:mc="http://schemas.openxmlformats.org/markup-compatibility/2006" xmlns:a14="http://schemas.microsoft.com/office/drawing/2010/main">
      <mc:Choice Requires="a14">
        <xdr:graphicFrame macro="">
          <xdr:nvGraphicFramePr>
            <xdr:cNvPr id="20" name="Qual desses segmentos você se identifica? 2">
              <a:extLst>
                <a:ext uri="{FF2B5EF4-FFF2-40B4-BE49-F238E27FC236}">
                  <a16:creationId xmlns:a16="http://schemas.microsoft.com/office/drawing/2014/main" id="{00000000-0008-0000-0500-000014000000}"/>
                </a:ext>
              </a:extLst>
            </xdr:cNvPr>
            <xdr:cNvGraphicFramePr>
              <a:graphicFrameLocks/>
            </xdr:cNvGraphicFramePr>
          </xdr:nvGraphicFramePr>
          <xdr:xfrm>
            <a:off x="0" y="0"/>
            <a:ext cx="0" cy="0"/>
          </xdr:xfrm>
          <a:graphic>
            <a:graphicData uri="http://schemas.microsoft.com/office/drawing/2010/slicer">
              <sle:slicer xmlns:sle="http://schemas.microsoft.com/office/drawing/2010/slicer" name="Qual desses segmentos você se identifica? 2"/>
            </a:graphicData>
          </a:graphic>
        </xdr:graphicFrame>
      </mc:Choice>
      <mc:Fallback xmlns="">
        <xdr:sp macro="" textlink="">
          <xdr:nvSpPr>
            <xdr:cNvPr id="0" name=""/>
            <xdr:cNvSpPr>
              <a:spLocks noTextEdit="1"/>
            </xdr:cNvSpPr>
          </xdr:nvSpPr>
          <xdr:spPr>
            <a:xfrm>
              <a:off x="4610446" y="10685318"/>
              <a:ext cx="2297950" cy="848592"/>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As segmentações de dados são suportadas no Excel 2010 ou posterior.
Se a forma tiver sido modificada numa versão anterior do Excel, ou se o livro tiver sido guardado no Excel 2003 ou anterior, a segmentação de dados não poderá ser utilizada.</a:t>
              </a:r>
            </a:p>
          </xdr:txBody>
        </xdr:sp>
      </mc:Fallback>
    </mc:AlternateContent>
    <xdr:clientData/>
  </xdr:twoCellAnchor>
  <xdr:twoCellAnchor>
    <xdr:from>
      <xdr:col>3</xdr:col>
      <xdr:colOff>1239981</xdr:colOff>
      <xdr:row>85</xdr:row>
      <xdr:rowOff>3115</xdr:rowOff>
    </xdr:from>
    <xdr:to>
      <xdr:col>15</xdr:col>
      <xdr:colOff>8660</xdr:colOff>
      <xdr:row>106</xdr:row>
      <xdr:rowOff>1690254</xdr:rowOff>
    </xdr:to>
    <xdr:graphicFrame macro="">
      <xdr:nvGraphicFramePr>
        <xdr:cNvPr id="21" name="Gráfico 20">
          <a:extLst>
            <a:ext uri="{FF2B5EF4-FFF2-40B4-BE49-F238E27FC236}">
              <a16:creationId xmlns:a16="http://schemas.microsoft.com/office/drawing/2014/main" id="{00000000-0008-0000-05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0.0148</cdr:x>
      <cdr:y>0.01929</cdr:y>
    </cdr:from>
    <cdr:to>
      <cdr:x>0.9852</cdr:x>
      <cdr:y>0.09296</cdr:y>
    </cdr:to>
    <cdr:sp macro="" textlink="">
      <cdr:nvSpPr>
        <cdr:cNvPr id="2" name="CaixaDeTexto 1">
          <a:extLst xmlns:a="http://schemas.openxmlformats.org/drawingml/2006/main">
            <a:ext uri="{FF2B5EF4-FFF2-40B4-BE49-F238E27FC236}">
              <a16:creationId xmlns:a16="http://schemas.microsoft.com/office/drawing/2014/main" id="{E0392181-C48B-4362-A04F-6085C72C9ECF}"/>
            </a:ext>
          </a:extLst>
        </cdr:cNvPr>
        <cdr:cNvSpPr txBox="1"/>
      </cdr:nvSpPr>
      <cdr:spPr>
        <a:xfrm xmlns:a="http://schemas.openxmlformats.org/drawingml/2006/main">
          <a:off x="71500" y="65125"/>
          <a:ext cx="4688080" cy="24868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pt-BR" sz="1100" b="1" baseline="0">
              <a:latin typeface="Calibri" panose="020F0502020204030204" pitchFamily="34" charset="0"/>
              <a:cs typeface="Calibri" panose="020F0502020204030204" pitchFamily="34" charset="0"/>
            </a:rPr>
            <a:t>Pergunta "Você é a favor da norma?"</a:t>
          </a:r>
          <a:endParaRPr lang="pt-BR" sz="1100" b="1">
            <a:latin typeface="Calibri" panose="020F0502020204030204" pitchFamily="34" charset="0"/>
            <a:cs typeface="Calibri" panose="020F0502020204030204" pitchFamily="34" charset="0"/>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0.23693</cdr:x>
      <cdr:y>0.02326</cdr:y>
    </cdr:from>
    <cdr:to>
      <cdr:x>0.75958</cdr:x>
      <cdr:y>0.10465</cdr:y>
    </cdr:to>
    <cdr:sp macro="" textlink="">
      <cdr:nvSpPr>
        <cdr:cNvPr id="2" name="CaixaDeTexto 1">
          <a:extLst xmlns:a="http://schemas.openxmlformats.org/drawingml/2006/main">
            <a:ext uri="{FF2B5EF4-FFF2-40B4-BE49-F238E27FC236}">
              <a16:creationId xmlns:a16="http://schemas.microsoft.com/office/drawing/2014/main" id="{B1496543-4E3A-4AF1-8D0E-2D97B40DAB3A}"/>
            </a:ext>
          </a:extLst>
        </cdr:cNvPr>
        <cdr:cNvSpPr txBox="1"/>
      </cdr:nvSpPr>
      <cdr:spPr>
        <a:xfrm xmlns:a="http://schemas.openxmlformats.org/drawingml/2006/main">
          <a:off x="1036320" y="76200"/>
          <a:ext cx="2286000"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pt-BR" sz="1100" b="1" baseline="0">
              <a:latin typeface="Calibri" panose="020F0502020204030204" pitchFamily="34" charset="0"/>
              <a:cs typeface="Calibri" panose="020F0502020204030204" pitchFamily="34" charset="0"/>
            </a:rPr>
            <a:t>Perfis dos participantes</a:t>
          </a:r>
          <a:endParaRPr lang="pt-BR" sz="1100" b="1">
            <a:latin typeface="Calibri" panose="020F0502020204030204" pitchFamily="34" charset="0"/>
            <a:cs typeface="Calibri" panose="020F0502020204030204" pitchFamily="34" charset="0"/>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0.01533</cdr:x>
      <cdr:y>0.00801</cdr:y>
    </cdr:from>
    <cdr:to>
      <cdr:x>0.98978</cdr:x>
      <cdr:y>0.08772</cdr:y>
    </cdr:to>
    <cdr:sp macro="" textlink="">
      <cdr:nvSpPr>
        <cdr:cNvPr id="2" name="CaixaDeTexto 1">
          <a:extLst xmlns:a="http://schemas.openxmlformats.org/drawingml/2006/main">
            <a:ext uri="{FF2B5EF4-FFF2-40B4-BE49-F238E27FC236}">
              <a16:creationId xmlns:a16="http://schemas.microsoft.com/office/drawing/2014/main" id="{A21E69E2-18A9-4BF4-9E59-EE8F050023CD}"/>
            </a:ext>
          </a:extLst>
        </cdr:cNvPr>
        <cdr:cNvSpPr txBox="1"/>
      </cdr:nvSpPr>
      <cdr:spPr>
        <a:xfrm xmlns:a="http://schemas.openxmlformats.org/drawingml/2006/main">
          <a:off x="68580" y="29267"/>
          <a:ext cx="4358640" cy="2912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pt-BR" sz="1100" b="1" baseline="0">
              <a:latin typeface="Calibri" panose="020F0502020204030204" pitchFamily="34" charset="0"/>
              <a:cs typeface="Calibri" panose="020F0502020204030204" pitchFamily="34" charset="0"/>
            </a:rPr>
            <a:t>Pergunta "A proposta de norma possui impactos?"</a:t>
          </a:r>
          <a:endParaRPr lang="pt-BR" sz="1100" b="1">
            <a:latin typeface="Calibri" panose="020F0502020204030204" pitchFamily="34" charset="0"/>
            <a:cs typeface="Calibri" panose="020F0502020204030204" pitchFamily="34" charset="0"/>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0.02492</cdr:x>
      <cdr:y>0.07453</cdr:y>
    </cdr:from>
    <cdr:to>
      <cdr:x>0.09259</cdr:x>
      <cdr:y>0.19598</cdr:y>
    </cdr:to>
    <cdr:sp macro="" textlink="">
      <cdr:nvSpPr>
        <cdr:cNvPr id="2" name="CaixaDeTexto 1">
          <a:extLst xmlns:a="http://schemas.openxmlformats.org/drawingml/2006/main">
            <a:ext uri="{FF2B5EF4-FFF2-40B4-BE49-F238E27FC236}">
              <a16:creationId xmlns:a16="http://schemas.microsoft.com/office/drawing/2014/main" id="{8E184567-C728-4DA7-96E3-72562A28CEB4}"/>
            </a:ext>
          </a:extLst>
        </cdr:cNvPr>
        <cdr:cNvSpPr txBox="1"/>
      </cdr:nvSpPr>
      <cdr:spPr>
        <a:xfrm xmlns:a="http://schemas.openxmlformats.org/drawingml/2006/main">
          <a:off x="245460" y="268445"/>
          <a:ext cx="666516" cy="4374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pt-BR" sz="1100" b="1" baseline="0">
              <a:latin typeface="Calibri" panose="020F0502020204030204" pitchFamily="34" charset="0"/>
              <a:cs typeface="Calibri" panose="020F0502020204030204" pitchFamily="34" charset="0"/>
            </a:rPr>
            <a:t>N = 83</a:t>
          </a:r>
        </a:p>
      </cdr:txBody>
    </cdr:sp>
  </cdr:relSizeAnchor>
</c:userShapes>
</file>

<file path=xl/drawings/drawing9.xml><?xml version="1.0" encoding="utf-8"?>
<xdr:wsDr xmlns:xdr="http://schemas.openxmlformats.org/drawingml/2006/spreadsheetDrawing" xmlns:a="http://schemas.openxmlformats.org/drawingml/2006/main">
  <xdr:twoCellAnchor>
    <xdr:from>
      <xdr:col>5</xdr:col>
      <xdr:colOff>563880</xdr:colOff>
      <xdr:row>1</xdr:row>
      <xdr:rowOff>137160</xdr:rowOff>
    </xdr:from>
    <xdr:to>
      <xdr:col>10</xdr:col>
      <xdr:colOff>506094</xdr:colOff>
      <xdr:row>36</xdr:row>
      <xdr:rowOff>37429</xdr:rowOff>
    </xdr:to>
    <xdr:sp macro="" textlink="">
      <xdr:nvSpPr>
        <xdr:cNvPr id="2" name="Caixa de texto 1595" descr="Double-click done when item has been packed or repacked.&#10;&#10;TIPS&#10;Pack light&#10;Try rolling clothes instead of folding for less wrinkles&#10;Wrap shoes in plastic bags to avoid marking clothes&#10;Pack fragile items in the interior of luggage&#10;Pack day items separately&#10;Take fewer clothes if you will have laundry services available&#10;Consider purchasing toiletries when you arrive at your destination&#10;Leave itinerary with someone at home" title="Packing Tips">
          <a:extLst>
            <a:ext uri="{FF2B5EF4-FFF2-40B4-BE49-F238E27FC236}">
              <a16:creationId xmlns:a16="http://schemas.microsoft.com/office/drawing/2014/main" id="{00000000-0008-0000-0C00-000002000000}"/>
            </a:ext>
          </a:extLst>
        </xdr:cNvPr>
        <xdr:cNvSpPr txBox="1"/>
      </xdr:nvSpPr>
      <xdr:spPr>
        <a:xfrm rot="10800000" flipV="1">
          <a:off x="3611880" y="312420"/>
          <a:ext cx="2990214" cy="6034369"/>
        </a:xfrm>
        <a:prstGeom prst="rect">
          <a:avLst/>
        </a:prstGeom>
        <a:noFill/>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wrap="square" lIns="0" tIns="0" rIns="0" bIns="0" rtlCol="0" anchor="ctr">
          <a:noAutofit/>
        </a:bodyPr>
        <a:lstStyle/>
        <a:p>
          <a:pPr algn="ctr" rtl="0"/>
          <a:r>
            <a:rPr lang="pt-br" sz="1600" baseline="0">
              <a:solidFill>
                <a:schemeClr val="accent1">
                  <a:lumMod val="50000"/>
                </a:schemeClr>
              </a:solidFill>
              <a:latin typeface="+mj-lt"/>
              <a:cs typeface="Arial" pitchFamily="34" charset="0"/>
            </a:rPr>
            <a:t>INSTRUÇÕES</a:t>
          </a:r>
        </a:p>
        <a:p>
          <a:pPr algn="ctr" rtl="0"/>
          <a:endParaRPr lang="pt-br" sz="1400" baseline="0">
            <a:solidFill>
              <a:schemeClr val="accent1">
                <a:lumMod val="50000"/>
              </a:schemeClr>
            </a:solidFill>
            <a:latin typeface="+mn-lt"/>
            <a:cs typeface="Arial" pitchFamily="34" charset="0"/>
          </a:endParaRPr>
        </a:p>
        <a:p>
          <a:pPr algn="ctr" rtl="0"/>
          <a:r>
            <a:rPr lang="pt-br" sz="1400" baseline="0">
              <a:solidFill>
                <a:schemeClr val="accent1">
                  <a:lumMod val="50000"/>
                </a:schemeClr>
              </a:solidFill>
              <a:latin typeface="+mn-lt"/>
              <a:cs typeface="Arial" pitchFamily="34" charset="0"/>
            </a:rPr>
            <a:t>No quadro "Selecione o dispositivo" clique no artigo ou tópico para iniciar a análise. </a:t>
          </a:r>
        </a:p>
        <a:p>
          <a:pPr algn="ctr" rtl="0"/>
          <a:endParaRPr lang="pt-BR" sz="1400" baseline="0">
            <a:solidFill>
              <a:schemeClr val="accent1">
                <a:lumMod val="50000"/>
              </a:schemeClr>
            </a:solidFill>
            <a:latin typeface="+mn-lt"/>
            <a:cs typeface="Arial" pitchFamily="34" charset="0"/>
          </a:endParaRPr>
        </a:p>
        <a:p>
          <a:pPr algn="ctr" rtl="0"/>
          <a:r>
            <a:rPr lang="pt-BR" sz="1400" baseline="0">
              <a:solidFill>
                <a:schemeClr val="accent1">
                  <a:lumMod val="50000"/>
                </a:schemeClr>
              </a:solidFill>
              <a:latin typeface="+mn-lt"/>
              <a:cs typeface="Arial" pitchFamily="34" charset="0"/>
            </a:rPr>
            <a:t>Caso precise filtrar vários artigos ao mesmo tempo, clique em</a:t>
          </a:r>
        </a:p>
        <a:p>
          <a:pPr algn="ctr" rtl="0"/>
          <a:endParaRPr lang="pt-br" sz="1400" baseline="0">
            <a:solidFill>
              <a:schemeClr val="accent1">
                <a:lumMod val="50000"/>
              </a:schemeClr>
            </a:solidFill>
            <a:latin typeface="+mn-lt"/>
            <a:cs typeface="Arial" pitchFamily="34" charset="0"/>
          </a:endParaRPr>
        </a:p>
        <a:p>
          <a:pPr algn="ctr" rtl="0"/>
          <a:r>
            <a:rPr lang="pt-BR" sz="1400" baseline="0">
              <a:solidFill>
                <a:schemeClr val="accent1">
                  <a:lumMod val="50000"/>
                </a:schemeClr>
              </a:solidFill>
              <a:latin typeface="+mn-lt"/>
              <a:cs typeface="Arial" pitchFamily="34" charset="0"/>
            </a:rPr>
            <a:t>Aperte           para retirar todos os filtros simultaneamente.</a:t>
          </a:r>
          <a:r>
            <a:rPr lang="en-US" sz="1400" baseline="0">
              <a:solidFill>
                <a:schemeClr val="accent1">
                  <a:lumMod val="50000"/>
                </a:schemeClr>
              </a:solidFill>
              <a:latin typeface="+mn-lt"/>
              <a:cs typeface="Arial" pitchFamily="34" charset="0"/>
            </a:rPr>
            <a:t>      </a:t>
          </a:r>
        </a:p>
        <a:p>
          <a:pPr algn="l" rtl="0"/>
          <a:endParaRPr lang="en-US" sz="1400" baseline="0">
            <a:solidFill>
              <a:schemeClr val="accent1">
                <a:lumMod val="50000"/>
              </a:schemeClr>
            </a:solidFill>
            <a:latin typeface="+mn-lt"/>
            <a:cs typeface="Arial" pitchFamily="34" charset="0"/>
          </a:endParaRPr>
        </a:p>
        <a:p>
          <a:pPr algn="l" rtl="0"/>
          <a:endParaRPr lang="en-US" sz="1400" baseline="0">
            <a:solidFill>
              <a:schemeClr val="accent1">
                <a:lumMod val="50000"/>
              </a:schemeClr>
            </a:solidFill>
            <a:latin typeface="+mn-lt"/>
            <a:cs typeface="Arial" pitchFamily="34" charset="0"/>
          </a:endParaRPr>
        </a:p>
        <a:p>
          <a:pPr algn="ctr" rtl="0">
            <a:spcAft>
              <a:spcPts val="400"/>
            </a:spcAft>
          </a:pPr>
          <a:r>
            <a:rPr lang="pt-br" sz="1400" b="1" spc="0" baseline="0">
              <a:solidFill>
                <a:schemeClr val="accent1">
                  <a:lumMod val="50000"/>
                </a:schemeClr>
              </a:solidFill>
              <a:latin typeface="+mj-lt"/>
              <a:cs typeface="Arial" pitchFamily="34" charset="0"/>
            </a:rPr>
            <a:t>DICAS</a:t>
          </a:r>
        </a:p>
        <a:p>
          <a:pPr algn="ctr" rtl="0">
            <a:spcAft>
              <a:spcPts val="400"/>
            </a:spcAft>
          </a:pPr>
          <a:endParaRPr lang="pt-br" sz="1400" b="1" spc="0" baseline="0">
            <a:solidFill>
              <a:schemeClr val="accent1">
                <a:lumMod val="50000"/>
              </a:schemeClr>
            </a:solidFill>
            <a:latin typeface="+mj-lt"/>
            <a:cs typeface="Arial" pitchFamily="34" charset="0"/>
          </a:endParaRPr>
        </a:p>
        <a:p>
          <a:pPr marL="285750" indent="-285750" algn="l" rtl="0">
            <a:buFont typeface="Arial" panose="020B0604020202020204" pitchFamily="34" charset="0"/>
            <a:buChar char="•"/>
          </a:pPr>
          <a:r>
            <a:rPr lang="en-US" sz="1400" baseline="0">
              <a:solidFill>
                <a:schemeClr val="accent1">
                  <a:lumMod val="50000"/>
                </a:schemeClr>
              </a:solidFill>
              <a:latin typeface="+mn-lt"/>
              <a:cs typeface="Arial" pitchFamily="34" charset="0"/>
            </a:rPr>
            <a:t>Quando concluir a análise de cada dispositivo, você poderá marcá-lo na coluna "</a:t>
          </a:r>
          <a:r>
            <a:rPr lang="en-US" sz="1400" b="1" baseline="0">
              <a:solidFill>
                <a:schemeClr val="accent1">
                  <a:lumMod val="50000"/>
                </a:schemeClr>
              </a:solidFill>
              <a:latin typeface="+mn-lt"/>
              <a:cs typeface="Arial" pitchFamily="34" charset="0"/>
            </a:rPr>
            <a:t>Concluído</a:t>
          </a:r>
          <a:r>
            <a:rPr lang="en-US" sz="1400" baseline="0">
              <a:solidFill>
                <a:schemeClr val="accent1">
                  <a:lumMod val="50000"/>
                </a:schemeClr>
              </a:solidFill>
              <a:latin typeface="+mn-lt"/>
              <a:cs typeface="Arial" pitchFamily="34" charset="0"/>
            </a:rPr>
            <a:t>" clicando duas vezes na célula correspondente a qual foi analisada. </a:t>
          </a:r>
        </a:p>
        <a:p>
          <a:pPr marL="285750" indent="-285750" algn="l" rtl="0">
            <a:buFont typeface="Arial" panose="020B0604020202020204" pitchFamily="34" charset="0"/>
            <a:buChar char="•"/>
          </a:pPr>
          <a:endParaRPr lang="en-US" sz="1400" baseline="0">
            <a:solidFill>
              <a:schemeClr val="accent1">
                <a:lumMod val="50000"/>
              </a:schemeClr>
            </a:solidFill>
            <a:latin typeface="+mn-lt"/>
            <a:cs typeface="Arial" pitchFamily="34" charset="0"/>
          </a:endParaRPr>
        </a:p>
        <a:p>
          <a:pPr marL="285750" indent="-285750" algn="l" rtl="0">
            <a:buFont typeface="Arial" panose="020B0604020202020204" pitchFamily="34" charset="0"/>
            <a:buChar char="•"/>
          </a:pPr>
          <a:r>
            <a:rPr lang="en-US" sz="1400" baseline="0">
              <a:solidFill>
                <a:schemeClr val="accent1">
                  <a:lumMod val="50000"/>
                </a:schemeClr>
              </a:solidFill>
              <a:latin typeface="+mn-lt"/>
              <a:cs typeface="Arial" pitchFamily="34" charset="0"/>
            </a:rPr>
            <a:t>Para limpar as marcações na coluna "Concluído", utilize o botão "</a:t>
          </a:r>
          <a:r>
            <a:rPr lang="en-US" sz="1400" b="1" baseline="0">
              <a:solidFill>
                <a:schemeClr val="accent1">
                  <a:lumMod val="50000"/>
                </a:schemeClr>
              </a:solidFill>
              <a:latin typeface="+mn-lt"/>
              <a:cs typeface="Arial" pitchFamily="34" charset="0"/>
            </a:rPr>
            <a:t>Limpar lista de verificação</a:t>
          </a:r>
          <a:r>
            <a:rPr lang="en-US" sz="1400" baseline="0">
              <a:solidFill>
                <a:schemeClr val="accent1">
                  <a:lumMod val="50000"/>
                </a:schemeClr>
              </a:solidFill>
              <a:latin typeface="+mn-lt"/>
              <a:cs typeface="Arial" pitchFamily="34" charset="0"/>
            </a:rPr>
            <a:t>" que fica na parte superior desta planilha.</a:t>
          </a:r>
        </a:p>
        <a:p>
          <a:pPr algn="l" rtl="0"/>
          <a:r>
            <a:rPr lang="en-US" sz="1400" baseline="0">
              <a:solidFill>
                <a:schemeClr val="accent1">
                  <a:lumMod val="50000"/>
                </a:schemeClr>
              </a:solidFill>
              <a:latin typeface="+mn-lt"/>
              <a:cs typeface="Arial" pitchFamily="34" charset="0"/>
            </a:rPr>
            <a:t>        </a:t>
          </a:r>
        </a:p>
        <a:p>
          <a:pPr algn="l" rtl="0"/>
          <a:r>
            <a:rPr lang="en-US" sz="1400" baseline="0">
              <a:solidFill>
                <a:schemeClr val="accent1">
                  <a:lumMod val="50000"/>
                </a:schemeClr>
              </a:solidFill>
              <a:latin typeface="+mn-lt"/>
              <a:cs typeface="Arial" pitchFamily="34" charset="0"/>
            </a:rPr>
            <a:t>       </a:t>
          </a:r>
        </a:p>
      </xdr:txBody>
    </xdr:sp>
    <xdr:clientData/>
  </xdr:twoCellAnchor>
  <xdr:twoCellAnchor>
    <xdr:from>
      <xdr:col>6</xdr:col>
      <xdr:colOff>548369</xdr:colOff>
      <xdr:row>12</xdr:row>
      <xdr:rowOff>53340</xdr:rowOff>
    </xdr:from>
    <xdr:to>
      <xdr:col>7</xdr:col>
      <xdr:colOff>255047</xdr:colOff>
      <xdr:row>13</xdr:row>
      <xdr:rowOff>173140</xdr:rowOff>
    </xdr:to>
    <xdr:pic>
      <xdr:nvPicPr>
        <xdr:cNvPr id="3" name="Imagem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a:stretch>
          <a:fillRect/>
        </a:stretch>
      </xdr:blipFill>
      <xdr:spPr>
        <a:xfrm rot="10800000" flipH="1" flipV="1">
          <a:off x="4205969" y="2156460"/>
          <a:ext cx="316278" cy="295060"/>
        </a:xfrm>
        <a:prstGeom prst="rect">
          <a:avLst/>
        </a:prstGeom>
      </xdr:spPr>
    </xdr:pic>
    <xdr:clientData/>
  </xdr:twoCellAnchor>
  <xdr:twoCellAnchor>
    <xdr:from>
      <xdr:col>10</xdr:col>
      <xdr:colOff>7620</xdr:colOff>
      <xdr:row>10</xdr:row>
      <xdr:rowOff>51066</xdr:rowOff>
    </xdr:from>
    <xdr:to>
      <xdr:col>10</xdr:col>
      <xdr:colOff>323327</xdr:colOff>
      <xdr:row>11</xdr:row>
      <xdr:rowOff>170007</xdr:rowOff>
    </xdr:to>
    <xdr:pic>
      <xdr:nvPicPr>
        <xdr:cNvPr id="4" name="Imagem 3">
          <a:extLst>
            <a:ext uri="{FF2B5EF4-FFF2-40B4-BE49-F238E27FC236}">
              <a16:creationId xmlns:a16="http://schemas.microsoft.com/office/drawing/2014/main" id="{00000000-0008-0000-0C00-000004000000}"/>
            </a:ext>
          </a:extLst>
        </xdr:cNvPr>
        <xdr:cNvPicPr>
          <a:picLocks/>
        </xdr:cNvPicPr>
      </xdr:nvPicPr>
      <xdr:blipFill>
        <a:blip xmlns:r="http://schemas.openxmlformats.org/officeDocument/2006/relationships" r:embed="rId2"/>
        <a:stretch>
          <a:fillRect/>
        </a:stretch>
      </xdr:blipFill>
      <xdr:spPr>
        <a:xfrm rot="10800000" flipH="1" flipV="1">
          <a:off x="6103620" y="1803666"/>
          <a:ext cx="315707" cy="294201"/>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aco Lopes Ribeiro Santos" refreshedDate="45485.465256944444" createdVersion="6" refreshedVersion="8" minRefreshableVersion="3" recordCount="4" xr:uid="{57574525-9995-42F9-A879-D4DB01B49D8D}">
  <cacheSource type="worksheet">
    <worksheetSource name="Dados_tabelas"/>
  </cacheSource>
  <cacheFields count="6">
    <cacheField name="Sua contribuição será feita em nome de uma pessoa física ou uma pessoa jurídica?" numFmtId="0">
      <sharedItems containsMixedTypes="1" containsNumber="1" containsInteger="1" minValue="0" maxValue="0" count="3">
        <s v="Pessoa Física"/>
        <s v="Pessoa Jurídica"/>
        <n v="0" u="1"/>
      </sharedItems>
    </cacheField>
    <cacheField name="Qual desses segmentos você se identifica?" numFmtId="0">
      <sharedItems containsMixedTypes="1" containsNumber="1" containsInteger="1" minValue="0" maxValue="0" count="3">
        <s v="Pesquisador ou membro da comunidade científica"/>
        <s v="Setor regulado: empresa ou entidade representativa"/>
        <n v="0" u="1"/>
      </sharedItems>
    </cacheField>
    <cacheField name="Você é a favor desta proposta de norma?" numFmtId="0">
      <sharedItems containsMixedTypes="1" containsNumber="1" containsInteger="1" minValue="0" maxValue="0" count="3">
        <s v="Sim"/>
        <s v="Não responderam"/>
        <n v="0" u="1"/>
      </sharedItems>
    </cacheField>
    <cacheField name="Você considera que a proposta de norma possui impactos" numFmtId="0">
      <sharedItems containsBlank="1" count="4">
        <s v="Positivos"/>
        <m u="1"/>
        <s v="Negativos" u="1"/>
        <s v="Positivos e Negativos" u="1"/>
      </sharedItems>
    </cacheField>
    <cacheField name="Onde você está?" numFmtId="0">
      <sharedItems/>
    </cacheField>
    <cacheField name="Em qual desses segmentos você se identifica como setor regulado?" numFmtId="0">
      <sharedItems containsNonDate="0" containsString="0" containsBlank="1"/>
    </cacheField>
  </cacheFields>
  <extLst>
    <ext xmlns:x14="http://schemas.microsoft.com/office/spreadsheetml/2009/9/main" uri="{725AE2AE-9491-48be-B2B4-4EB974FC3084}">
      <x14:pivotCacheDefinition pivotCacheId="19698252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
  <r>
    <x v="0"/>
    <x v="0"/>
    <x v="0"/>
    <x v="0"/>
    <s v="Nacional"/>
    <m/>
  </r>
  <r>
    <x v="0"/>
    <x v="0"/>
    <x v="1"/>
    <x v="0"/>
    <s v="Nacional"/>
    <m/>
  </r>
  <r>
    <x v="1"/>
    <x v="1"/>
    <x v="1"/>
    <x v="0"/>
    <s v="Nacional"/>
    <m/>
  </r>
  <r>
    <x v="1"/>
    <x v="1"/>
    <x v="1"/>
    <x v="0"/>
    <s v="Nacional"/>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C57C946-C882-4C84-8C43-FD8BC73B888F}" name="Tabela dinâmica1" cacheId="0" applyNumberFormats="0" applyBorderFormats="0" applyFontFormats="0" applyPatternFormats="0" applyAlignmentFormats="0" applyWidthHeightFormats="1" dataCaption="Valores" updatedVersion="8" minRefreshableVersion="3" showDataTips="0" useAutoFormatting="1" itemPrintTitles="1" createdVersion="6" indent="0" showHeaders="0" outline="1" outlineData="1" multipleFieldFilters="0" chartFormat="1" colHeaderCaption="Nº">
  <location ref="D64:F70" firstHeaderRow="1" firstDataRow="2" firstDataCol="1"/>
  <pivotFields count="6">
    <pivotField axis="axisRow" showAll="0">
      <items count="4">
        <item m="1" x="2"/>
        <item x="0"/>
        <item x="1"/>
        <item t="default"/>
      </items>
    </pivotField>
    <pivotField axis="axisRow" showAll="0">
      <items count="4">
        <item m="1" x="2"/>
        <item x="0"/>
        <item x="1"/>
        <item t="default"/>
      </items>
    </pivotField>
    <pivotField showAll="0"/>
    <pivotField axis="axisCol" dataField="1" showAll="0">
      <items count="5">
        <item m="1" x="2"/>
        <item x="0"/>
        <item m="1" x="3"/>
        <item m="1" x="1"/>
        <item t="default"/>
      </items>
    </pivotField>
    <pivotField showAll="0"/>
    <pivotField showAll="0"/>
  </pivotFields>
  <rowFields count="2">
    <field x="0"/>
    <field x="1"/>
  </rowFields>
  <rowItems count="5">
    <i>
      <x v="1"/>
    </i>
    <i r="1">
      <x v="1"/>
    </i>
    <i>
      <x v="2"/>
    </i>
    <i r="1">
      <x v="2"/>
    </i>
    <i t="grand">
      <x/>
    </i>
  </rowItems>
  <colFields count="1">
    <field x="3"/>
  </colFields>
  <colItems count="2">
    <i>
      <x v="1"/>
    </i>
    <i t="grand">
      <x/>
    </i>
  </colItems>
  <dataFields count="1">
    <dataField name="A proposta de norma possui impactos?" fld="3" subtotal="count" baseField="0" baseItem="0"/>
  </dataFields>
  <formats count="27">
    <format dxfId="42">
      <pivotArea outline="0" collapsedLevelsAreSubtotals="1" fieldPosition="0"/>
    </format>
    <format dxfId="41">
      <pivotArea dataOnly="0" labelOnly="1" fieldPosition="0">
        <references count="1">
          <reference field="3" count="1">
            <x v="2"/>
          </reference>
        </references>
      </pivotArea>
    </format>
    <format dxfId="40">
      <pivotArea dataOnly="0" labelOnly="1" grandCol="1" outline="0" fieldPosition="0"/>
    </format>
    <format dxfId="39">
      <pivotArea dataOnly="0" labelOnly="1" fieldPosition="0">
        <references count="1">
          <reference field="3" count="0"/>
        </references>
      </pivotArea>
    </format>
    <format dxfId="38">
      <pivotArea dataOnly="0" labelOnly="1" grandCol="1" outline="0" fieldPosition="0"/>
    </format>
    <format dxfId="37">
      <pivotArea grandCol="1" outline="0" collapsedLevelsAreSubtotals="1" fieldPosition="0"/>
    </format>
    <format dxfId="36">
      <pivotArea dataOnly="0" labelOnly="1" grandCol="1" outline="0" fieldPosition="0"/>
    </format>
    <format dxfId="35">
      <pivotArea type="topRight" dataOnly="0" labelOnly="1" outline="0" offset="C1" fieldPosition="0"/>
    </format>
    <format dxfId="34">
      <pivotArea type="origin" dataOnly="0" labelOnly="1" outline="0" fieldPosition="0"/>
    </format>
    <format dxfId="33">
      <pivotArea type="origin" dataOnly="0" labelOnly="1" outline="0" fieldPosition="0"/>
    </format>
    <format dxfId="32">
      <pivotArea type="origin" dataOnly="0" labelOnly="1" outline="0" fieldPosition="0"/>
    </format>
    <format dxfId="31">
      <pivotArea outline="0" collapsedLevelsAreSubtotals="1" fieldPosition="0"/>
    </format>
    <format dxfId="30">
      <pivotArea dataOnly="0" labelOnly="1" fieldPosition="0">
        <references count="1">
          <reference field="0" count="0"/>
        </references>
      </pivotArea>
    </format>
    <format dxfId="29">
      <pivotArea dataOnly="0" labelOnly="1" grandRow="1" outline="0" fieldPosition="0"/>
    </format>
    <format dxfId="28">
      <pivotArea type="all" dataOnly="0" outline="0" fieldPosition="0"/>
    </format>
    <format dxfId="27">
      <pivotArea outline="0" collapsedLevelsAreSubtotals="1" fieldPosition="0"/>
    </format>
    <format dxfId="26">
      <pivotArea type="origin" dataOnly="0" labelOnly="1" outline="0" fieldPosition="0"/>
    </format>
    <format dxfId="25">
      <pivotArea type="topRight" dataOnly="0" labelOnly="1" outline="0" fieldPosition="0"/>
    </format>
    <format dxfId="24">
      <pivotArea dataOnly="0" labelOnly="1" fieldPosition="0">
        <references count="1">
          <reference field="0" count="0"/>
        </references>
      </pivotArea>
    </format>
    <format dxfId="23">
      <pivotArea dataOnly="0" labelOnly="1" grandRow="1" outline="0" fieldPosition="0"/>
    </format>
    <format dxfId="22">
      <pivotArea dataOnly="0" labelOnly="1" fieldPosition="0">
        <references count="1">
          <reference field="3" count="0"/>
        </references>
      </pivotArea>
    </format>
    <format dxfId="21">
      <pivotArea dataOnly="0" labelOnly="1" grandCol="1" outline="0" fieldPosition="0"/>
    </format>
    <format dxfId="20">
      <pivotArea type="origin" dataOnly="0" labelOnly="1" outline="0" fieldPosition="0"/>
    </format>
    <format dxfId="19">
      <pivotArea dataOnly="0" labelOnly="1" fieldPosition="0">
        <references count="1">
          <reference field="3" count="0"/>
        </references>
      </pivotArea>
    </format>
    <format dxfId="18">
      <pivotArea dataOnly="0" labelOnly="1" grandCol="1" outline="0" fieldPosition="0"/>
    </format>
    <format dxfId="17">
      <pivotArea dataOnly="0" labelOnly="1" fieldPosition="0">
        <references count="1">
          <reference field="0" count="0"/>
        </references>
      </pivotArea>
    </format>
    <format dxfId="16">
      <pivotArea dataOnly="0" labelOnly="1" grandRow="1" outline="0" fieldPosition="0"/>
    </format>
  </formats>
  <chartFormats count="4">
    <chartFormat chart="0" format="0" series="1">
      <pivotArea type="data" outline="0" fieldPosition="0">
        <references count="2">
          <reference field="4294967294" count="1" selected="0">
            <x v="0"/>
          </reference>
          <reference field="3" count="1" selected="0">
            <x v="0"/>
          </reference>
        </references>
      </pivotArea>
    </chartFormat>
    <chartFormat chart="0" format="1" series="1">
      <pivotArea type="data" outline="0" fieldPosition="0">
        <references count="2">
          <reference field="4294967294" count="1" selected="0">
            <x v="0"/>
          </reference>
          <reference field="3" count="1" selected="0">
            <x v="1"/>
          </reference>
        </references>
      </pivotArea>
    </chartFormat>
    <chartFormat chart="0" format="2" series="1">
      <pivotArea type="data" outline="0" fieldPosition="0">
        <references count="2">
          <reference field="4294967294" count="1" selected="0">
            <x v="0"/>
          </reference>
          <reference field="3" count="1" selected="0">
            <x v="2"/>
          </reference>
        </references>
      </pivotArea>
    </chartFormat>
    <chartFormat chart="0" format="6" series="1">
      <pivotArea type="data" outline="0" fieldPosition="0">
        <references count="2">
          <reference field="4294967294" count="1" selected="0">
            <x v="0"/>
          </reference>
          <reference field="3" count="1" selected="0">
            <x v="3"/>
          </reference>
        </references>
      </pivotArea>
    </chartFormat>
  </chartFormats>
  <pivotTableStyleInfo name="PivotStyleMedium1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B609C424-E31F-4086-9D0B-AAB5E993BA8C}" name="Tabela dinâmica16" cacheId="0" applyNumberFormats="0" applyBorderFormats="0" applyFontFormats="0" applyPatternFormats="0" applyAlignmentFormats="0" applyWidthHeightFormats="1" dataCaption="Valores" updatedVersion="8" minRefreshableVersion="3" showDataTips="0" useAutoFormatting="1" itemPrintTitles="1" createdVersion="6" indent="0" showHeaders="0" outline="1" outlineData="1" multipleFieldFilters="0" chartFormat="2" rowHeaderCaption="Você é a favor dessa norma?" colHeaderCaption="Nº">
  <location ref="D39:G45" firstHeaderRow="1" firstDataRow="2" firstDataCol="1"/>
  <pivotFields count="6">
    <pivotField axis="axisRow" showAll="0">
      <items count="4">
        <item m="1" x="2"/>
        <item x="0"/>
        <item x="1"/>
        <item t="default"/>
      </items>
    </pivotField>
    <pivotField axis="axisRow" showAll="0">
      <items count="4">
        <item m="1" x="2"/>
        <item x="0"/>
        <item x="1"/>
        <item t="default"/>
      </items>
    </pivotField>
    <pivotField axis="axisCol" dataField="1" showAll="0">
      <items count="4">
        <item m="1" x="2"/>
        <item x="0"/>
        <item x="1"/>
        <item t="default"/>
      </items>
    </pivotField>
    <pivotField showAll="0"/>
    <pivotField showAll="0"/>
    <pivotField showAll="0"/>
  </pivotFields>
  <rowFields count="2">
    <field x="0"/>
    <field x="1"/>
  </rowFields>
  <rowItems count="5">
    <i>
      <x v="1"/>
    </i>
    <i r="1">
      <x v="1"/>
    </i>
    <i>
      <x v="2"/>
    </i>
    <i r="1">
      <x v="2"/>
    </i>
    <i t="grand">
      <x/>
    </i>
  </rowItems>
  <colFields count="1">
    <field x="2"/>
  </colFields>
  <colItems count="3">
    <i>
      <x v="1"/>
    </i>
    <i>
      <x v="2"/>
    </i>
    <i t="grand">
      <x/>
    </i>
  </colItems>
  <dataFields count="1">
    <dataField name="Voce é a favor da norma?" fld="2" subtotal="count" baseField="0" baseItem="0"/>
  </dataFields>
  <formats count="23">
    <format dxfId="65">
      <pivotArea outline="0" collapsedLevelsAreSubtotals="1" fieldPosition="0"/>
    </format>
    <format dxfId="64">
      <pivotArea field="0" type="button" dataOnly="0" labelOnly="1" outline="0" axis="axisRow" fieldPosition="0"/>
    </format>
    <format dxfId="63">
      <pivotArea dataOnly="0" labelOnly="1" fieldPosition="0">
        <references count="1">
          <reference field="0" count="0"/>
        </references>
      </pivotArea>
    </format>
    <format dxfId="62">
      <pivotArea dataOnly="0" labelOnly="1" grandRow="1" outline="0" fieldPosition="0"/>
    </format>
    <format dxfId="61">
      <pivotArea dataOnly="0" labelOnly="1" fieldPosition="0">
        <references count="1">
          <reference field="2" count="0"/>
        </references>
      </pivotArea>
    </format>
    <format dxfId="60">
      <pivotArea dataOnly="0" labelOnly="1" grandCol="1" outline="0" fieldPosition="0"/>
    </format>
    <format dxfId="59">
      <pivotArea outline="0" collapsedLevelsAreSubtotals="1" fieldPosition="0"/>
    </format>
    <format dxfId="58">
      <pivotArea dataOnly="0" labelOnly="1" fieldPosition="0">
        <references count="1">
          <reference field="2" count="0"/>
        </references>
      </pivotArea>
    </format>
    <format dxfId="57">
      <pivotArea dataOnly="0" labelOnly="1" grandCol="1" outline="0" fieldPosition="0"/>
    </format>
    <format dxfId="56">
      <pivotArea field="0" type="button" dataOnly="0" labelOnly="1" outline="0" axis="axisRow" fieldPosition="0"/>
    </format>
    <format dxfId="55">
      <pivotArea dataOnly="0" labelOnly="1" fieldPosition="0">
        <references count="1">
          <reference field="0" count="0"/>
        </references>
      </pivotArea>
    </format>
    <format dxfId="54">
      <pivotArea dataOnly="0" labelOnly="1" grandRow="1" outline="0" fieldPosition="0"/>
    </format>
    <format dxfId="53">
      <pivotArea dataOnly="0" labelOnly="1" grandCol="1" outline="0" fieldPosition="0"/>
    </format>
    <format dxfId="52">
      <pivotArea dataOnly="0" grandCol="1" outline="0" fieldPosition="0"/>
    </format>
    <format dxfId="51">
      <pivotArea type="all" dataOnly="0" outline="0" fieldPosition="0"/>
    </format>
    <format dxfId="50">
      <pivotArea dataOnly="0" labelOnly="1" fieldPosition="0">
        <references count="1">
          <reference field="2" count="0"/>
        </references>
      </pivotArea>
    </format>
    <format dxfId="49">
      <pivotArea dataOnly="0" labelOnly="1" grandCol="1" outline="0" fieldPosition="0"/>
    </format>
    <format dxfId="48">
      <pivotArea dataOnly="0" labelOnly="1" grandRow="1" outline="0" fieldPosition="0"/>
    </format>
    <format dxfId="47">
      <pivotArea type="origin" dataOnly="0" labelOnly="1" outline="0" fieldPosition="0"/>
    </format>
    <format dxfId="46">
      <pivotArea dataOnly="0" labelOnly="1" fieldPosition="0">
        <references count="1">
          <reference field="2" count="0"/>
        </references>
      </pivotArea>
    </format>
    <format dxfId="45">
      <pivotArea dataOnly="0" labelOnly="1" grandCol="1" outline="0" fieldPosition="0"/>
    </format>
    <format dxfId="44">
      <pivotArea dataOnly="0" labelOnly="1" fieldPosition="0">
        <references count="1">
          <reference field="0" count="0"/>
        </references>
      </pivotArea>
    </format>
    <format dxfId="43">
      <pivotArea dataOnly="0" labelOnly="1" fieldPosition="0">
        <references count="2">
          <reference field="0" count="0" selected="0"/>
          <reference field="1" count="0"/>
        </references>
      </pivotArea>
    </format>
  </formats>
  <chartFormats count="3">
    <chartFormat chart="1" format="8" series="1">
      <pivotArea type="data" outline="0" fieldPosition="0">
        <references count="2">
          <reference field="4294967294" count="1" selected="0">
            <x v="0"/>
          </reference>
          <reference field="2" count="1" selected="0">
            <x v="0"/>
          </reference>
        </references>
      </pivotArea>
    </chartFormat>
    <chartFormat chart="1" format="13" series="1">
      <pivotArea type="data" outline="0" fieldPosition="0">
        <references count="2">
          <reference field="4294967294" count="1" selected="0">
            <x v="0"/>
          </reference>
          <reference field="2" count="1" selected="0">
            <x v="1"/>
          </reference>
        </references>
      </pivotArea>
    </chartFormat>
    <chartFormat chart="1" format="14" series="1">
      <pivotArea type="data" outline="0" fieldPosition="0">
        <references count="2">
          <reference field="4294967294" count="1" selected="0">
            <x v="0"/>
          </reference>
          <reference field="2" count="1" selected="0">
            <x v="2"/>
          </reference>
        </references>
      </pivotArea>
    </chartFormat>
  </chartFormats>
  <pivotTableStyleInfo name="PivotStyleMedium1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D4D4B6A8-2BB8-4494-8185-B75568386036}" name="Tabela dinâmica15" cacheId="0"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chartFormat="2" rowHeaderCaption="Perfis dos participantes">
  <location ref="D14:E19" firstHeaderRow="1" firstDataRow="1" firstDataCol="1"/>
  <pivotFields count="6">
    <pivotField axis="axisRow" showAll="0">
      <items count="4">
        <item m="1" x="2"/>
        <item x="0"/>
        <item x="1"/>
        <item t="default"/>
      </items>
    </pivotField>
    <pivotField axis="axisRow" dataField="1" showAll="0">
      <items count="4">
        <item m="1" x="2"/>
        <item x="0"/>
        <item x="1"/>
        <item t="default"/>
      </items>
    </pivotField>
    <pivotField showAll="0"/>
    <pivotField showAll="0"/>
    <pivotField showAll="0"/>
    <pivotField showAll="0"/>
  </pivotFields>
  <rowFields count="2">
    <field x="0"/>
    <field x="1"/>
  </rowFields>
  <rowItems count="5">
    <i>
      <x v="1"/>
    </i>
    <i r="1">
      <x v="1"/>
    </i>
    <i>
      <x v="2"/>
    </i>
    <i r="1">
      <x v="2"/>
    </i>
    <i t="grand">
      <x/>
    </i>
  </rowItems>
  <colItems count="1">
    <i/>
  </colItems>
  <dataFields count="1">
    <dataField name="Nº" fld="1" subtotal="count" baseField="0" baseItem="0"/>
  </dataFields>
  <formats count="15">
    <format dxfId="80">
      <pivotArea type="all" dataOnly="0" outline="0" fieldPosition="0"/>
    </format>
    <format dxfId="79">
      <pivotArea outline="0" collapsedLevelsAreSubtotals="1" fieldPosition="0"/>
    </format>
    <format dxfId="78">
      <pivotArea field="0" type="button" dataOnly="0" labelOnly="1" outline="0" axis="axisRow" fieldPosition="0"/>
    </format>
    <format dxfId="77">
      <pivotArea dataOnly="0" labelOnly="1" fieldPosition="0">
        <references count="1">
          <reference field="0" count="0"/>
        </references>
      </pivotArea>
    </format>
    <format dxfId="76">
      <pivotArea dataOnly="0" labelOnly="1" grandRow="1" outline="0" fieldPosition="0"/>
    </format>
    <format dxfId="75">
      <pivotArea dataOnly="0" labelOnly="1" outline="0" axis="axisValues" fieldPosition="0"/>
    </format>
    <format dxfId="74">
      <pivotArea type="all" dataOnly="0" outline="0" fieldPosition="0"/>
    </format>
    <format dxfId="73">
      <pivotArea outline="0" collapsedLevelsAreSubtotals="1" fieldPosition="0"/>
    </format>
    <format dxfId="72">
      <pivotArea dataOnly="0" labelOnly="1" fieldPosition="0">
        <references count="1">
          <reference field="0" count="0"/>
        </references>
      </pivotArea>
    </format>
    <format dxfId="71">
      <pivotArea dataOnly="0" labelOnly="1" grandRow="1" outline="0" fieldPosition="0"/>
    </format>
    <format dxfId="70">
      <pivotArea field="0" type="button" dataOnly="0" labelOnly="1" outline="0" axis="axisRow" fieldPosition="0"/>
    </format>
    <format dxfId="69">
      <pivotArea dataOnly="0" labelOnly="1" outline="0" axis="axisValues" fieldPosition="0"/>
    </format>
    <format dxfId="68">
      <pivotArea dataOnly="0" labelOnly="1" outline="0" axis="axisValues" fieldPosition="0"/>
    </format>
    <format dxfId="67">
      <pivotArea dataOnly="0" labelOnly="1" fieldPosition="0">
        <references count="1">
          <reference field="0" count="0"/>
        </references>
      </pivotArea>
    </format>
    <format dxfId="66">
      <pivotArea dataOnly="0" labelOnly="1" grandRow="1" outline="0" fieldPosition="0"/>
    </format>
  </formats>
  <chartFormats count="1">
    <chartFormat chart="1" format="0" series="1">
      <pivotArea type="data" outline="0" fieldPosition="0">
        <references count="1">
          <reference field="4294967294" count="1" selected="0">
            <x v="0"/>
          </reference>
        </references>
      </pivotArea>
    </chartFormat>
  </chartFormats>
  <pivotTableStyleInfo name="PivotStyleMedium1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Qual_desses_segmentos_você_se_identifica?" xr10:uid="{C123E5A1-6CC6-4291-9F28-2AF77252B1CE}" sourceName="Qual desses segmentos você se identifica?">
  <pivotTables>
    <pivotTable tabId="6" name="Tabela dinâmica15"/>
  </pivotTables>
  <data>
    <tabular pivotCacheId="196982521">
      <items count="3">
        <i x="0" s="1"/>
        <i x="1" s="1"/>
        <i x="2"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Qual_desses_segmentos_você_se_identifica?1" xr10:uid="{B228BF8B-57F3-422B-AE8F-211E6D4FE690}" sourceName="Qual desses segmentos você se identifica?">
  <pivotTables>
    <pivotTable tabId="6" name="Tabela dinâmica16"/>
  </pivotTables>
  <data>
    <tabular pivotCacheId="196982521">
      <items count="3">
        <i x="0" s="1"/>
        <i x="1" s="1"/>
        <i x="2"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Qual_desses_segmentos_você_se_identifica?2" xr10:uid="{C24B39EA-A930-4A0D-A8B4-8FC3F2364791}" sourceName="Qual desses segmentos você se identifica?">
  <pivotTables>
    <pivotTable tabId="6" name="Tabela dinâmica1"/>
  </pivotTables>
  <data>
    <tabular pivotCacheId="196982521">
      <items count="3">
        <i x="0" s="1"/>
        <i x="1" s="1"/>
        <i x="2" s="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Dispositivos" xr10:uid="{34728ADE-0F63-4678-9D98-CC246012C1F8}" sourceName="Dispositivos">
  <extLst>
    <x:ext xmlns:x15="http://schemas.microsoft.com/office/spreadsheetml/2010/11/main" uri="{2F2917AC-EB37-4324-AD4E-5DD8C200BD13}">
      <x15:tableSlicerCache tableId="2" column="1" sortOrder="descending"/>
    </x:ex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Instituição" xr10:uid="{943A17F6-BD39-4C6A-877D-C0707B2F432A}" sourceName="Instituição">
  <extLst>
    <x:ext xmlns:x15="http://schemas.microsoft.com/office/spreadsheetml/2010/11/main" uri="{2F2917AC-EB37-4324-AD4E-5DD8C200BD13}">
      <x15:tableSlicerCache tableId="2" column="7"/>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ispositivos" xr10:uid="{2F2CD96E-6D37-4EE4-8CF5-71E0EEF1A1E2}" cache="SegmentaçãodeDados_Dispositivos" caption="Filtrar por dispositivos:" columnCount="2" rowHeight="260350"/>
  <slicer name="Instituição" xr10:uid="{06BA9578-4F03-4403-B769-E6DACEE02A23}" cache="SegmentaçãodeDados_Instituição" caption="Filtrar por Instituição:" rowHeight="26035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Qual desses segmentos você se identifica?" xr10:uid="{D6A021AB-65AB-425F-A93D-27DF0DC110A8}" cache="SegmentaçãodeDados_Qual_desses_segmentos_você_se_identifica?" caption="Segmentos de representação" style="SlicerStyleDark3" rowHeight="260350"/>
  <slicer name="Qual desses segmentos você se identifica? 1" xr10:uid="{2FC55239-097B-4060-A1F6-B0227B4FF137}" cache="SegmentaçãodeDados_Qual_desses_segmentos_você_se_identifica?1" caption="Segmentos de representação" style="SlicerStyleDark3" rowHeight="260350"/>
  <slicer name="Qual desses segmentos você se identifica? 2" xr10:uid="{7D6C0940-D499-4410-9BD9-716EF1CD3019}" cache="SegmentaçãodeDados_Qual_desses_segmentos_você_se_identifica?2" caption="Segmentos de representação" style="SlicerStyleDark3" rowHeight="2603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2C633C0-D075-48AF-BE3F-3963E30F3031}" name="Lista_de_contribuições" displayName="Lista_de_contribuições" ref="B4:G87" headerRowDxfId="257" dataDxfId="256">
  <autoFilter ref="B4:G87" xr:uid="{00000000-0009-0000-0100-000002000000}"/>
  <tableColumns count="6">
    <tableColumn id="4" xr3:uid="{CDA93A2C-1EA2-4CD7-A687-33A78521D969}" name="ID do participante" dataDxfId="255"/>
    <tableColumn id="7" xr3:uid="{83D17049-C4FD-4903-AE78-AB90DEE81E80}" name="Instituição" dataDxfId="254"/>
    <tableColumn id="11" xr3:uid="{73FFB4D4-9242-4AE5-A727-C16D1EC480E4}" name="Segmento" dataDxfId="253"/>
    <tableColumn id="1" xr3:uid="{06580077-CA18-4684-9542-D156D52D8784}" name="Dispositivos" dataDxfId="2"/>
    <tableColumn id="3" xr3:uid="{1C011F06-2F88-4F78-87AB-6D3FA590071B}" name="Proposta" totalsRowFunction="count" dataDxfId="1"/>
    <tableColumn id="5" xr3:uid="{068E67A6-F5B9-4D48-B5EB-01638B07D6AF}" name="Justificativa" dataDxfId="0"/>
  </tableColumns>
  <tableStyleInfo name="Tabela de lista de itens de férias" showFirstColumn="0" showLastColumn="0" showRowStripes="1" showColumnStripes="0"/>
  <extLst>
    <ext xmlns:x14="http://schemas.microsoft.com/office/spreadsheetml/2009/9/main" uri="{504A1905-F514-4f6f-8877-14C23A59335A}">
      <x14:table altText="Checklist" altTextSummary="Lista dos itens a pôr na mala"/>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0FF7A4B-F08A-4382-8204-4CA89BFB2915}" name="Tabela5" displayName="Tabela5" ref="K4:K87" totalsRowShown="0" headerRowDxfId="252" dataDxfId="251">
  <autoFilter ref="K4:K87" xr:uid="{7A028579-3676-4092-AD30-2D194BFEB850}"/>
  <tableColumns count="1">
    <tableColumn id="1" xr3:uid="{18E3551D-9067-49A3-82CD-6785CE1C3F0A}" name="TAGs" dataDxfId="250">
      <calculatedColumnFormula>IF(#REF!&lt;&gt;"",1,0)</calculatedColumnFormula>
    </tableColumn>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7E494C46-D8BF-4F8A-BB77-C9AD62B5B345}" name="Tabela9" displayName="Tabela9" ref="A2:FH6" totalsRowShown="0" headerRowDxfId="249" dataDxfId="247" headerRowBorderDxfId="248" tableBorderDxfId="246" totalsRowBorderDxfId="245">
  <autoFilter ref="A2:FH6" xr:uid="{E53BB9AD-44BA-4B05-BC91-DCBB003A63FC}"/>
  <tableColumns count="164">
    <tableColumn id="1" xr3:uid="{F45988C1-EFF4-4332-A8BA-5048594DF808}" name="Data de envio" dataDxfId="244"/>
    <tableColumn id="2" xr3:uid="{41B5BEC1-AAA5-4AA4-81D8-48E165A725CC}" name="ID da resposta" dataDxfId="243"/>
    <tableColumn id="327" xr3:uid="{9C6F180A-B196-49B0-87AE-6D05940273BF}" name="Nome dos Respondentes" dataDxfId="242"/>
    <tableColumn id="3" xr3:uid="{01C5A539-355E-436C-AEE4-75BA8F117B59}" name="Qual a origem da sua contribuição?" dataDxfId="241"/>
    <tableColumn id="4" xr3:uid="{C0A82A83-8F1A-40C3-9877-A2C30179A928}" name="Em qual unidade da federação?" dataDxfId="240"/>
    <tableColumn id="5" xr3:uid="{D852D15B-AB1F-477B-B829-F62F5E529EE9}" name="A sua contribuição será feita em nome de uma pessoa física ou uma pessoa jurídica?" dataDxfId="239"/>
    <tableColumn id="6" xr3:uid="{641CF240-4613-4E84-866E-5B22DCB1CD6D}" name="Nome da instituição:" dataDxfId="238"/>
    <tableColumn id="7" xr3:uid="{1943D2AA-2B73-4EEC-A5CB-8D25B046E0F9}" name="Qual o CNPJ da instituição que você representa?" dataDxfId="237"/>
    <tableColumn id="8" xr3:uid="{E73CA466-5639-4F92-BE1C-A4FD5236DD06}" name="Qual é o seu segmento?" dataDxfId="236"/>
    <tableColumn id="9" xr3:uid="{6B9FDE5F-588A-462D-BBF1-224B1F621DC7}" name="Em qual desses segmentos você se identifica como setor regulado?" dataDxfId="235"/>
    <tableColumn id="10" xr3:uid="{6DB4849D-EB68-4BE0-9D8A-8F25F572A045}" name="Você é a favor desta proposta?" dataDxfId="234"/>
    <tableColumn id="11" xr3:uid="{E173F2A5-222D-421F-A242-4501A88EF3E3}" name="5.2.17 CROMATOGRAFIA – INTRODUÇÃO - Proposta de alteração:" dataDxfId="233"/>
    <tableColumn id="12" xr3:uid="{E45305A7-A43A-40DF-9367-489679514D13}" name="5.2.17 CROMATOGRAFIA – INTRODUÇÃO - Justificativa/comentários:" dataDxfId="232"/>
    <tableColumn id="13" xr3:uid="{417BA37A-5098-42B9-AF71-B4B809A7181D}" name="5.2.17 CROMATOGRAFIA – DEFINIÇÕES - Proposta de alteração:" dataDxfId="231"/>
    <tableColumn id="14" xr3:uid="{2AF41412-BA79-4481-B40D-843FDEADDB6E}" name="5.2.17 CROMATOGRAFIA – DEFINIÇÕES - Justificativa/comentários:" dataDxfId="230"/>
    <tableColumn id="15" xr3:uid="{0C5B6F29-547D-4241-8171-9443D1008890}" name="5.2.17 CROMATOGRAFIA – Altura do prato (H) - Proposta de alteração:" dataDxfId="229"/>
    <tableColumn id="16" xr3:uid="{4BE47FD6-9ABE-4735-9F9D-BCA912F5C80E}" name="5.2.17 CROMATOGRAFIA – Altura do prato (H) - Justificativa/comentários:" dataDxfId="228"/>
    <tableColumn id="17" xr3:uid="{7F3C4009-0070-4467-ADC4-521BE7AEF876}" name="5.2.17 CROMATOGRAFIA – Altura reduzida dos pratos (h) - Proposta de alteração:" dataDxfId="227"/>
    <tableColumn id="18" xr3:uid="{CFFC51B7-5864-4272-BCD1-56FB1D7B92FA}" name="5.2.17 CROMATOGRAFIA – Altura reduzida dos pratos (h) - Justificativa/comentários:" dataDxfId="226"/>
    <tableColumn id="19" xr3:uid="{AED20B24-289A-4C0A-858B-99E1FBABBCB9}" name="5.2.17 CROMATOGRAFIA – Constante de distribuição (KO) - Proposta de alteração:" dataDxfId="225"/>
    <tableColumn id="20" xr3:uid="{AA2CA507-364A-421F-8F39-A785D01F389B}" name="5.2.17 CROMATOGRAFIA – Constante de distribuição (KO) - Justificativa/comentários:" dataDxfId="224"/>
    <tableColumn id="21" xr3:uid="{62636A9E-43CC-438C-8151-E0A17C583A10}" name="5.2.17 CROMATOGRAFIA – Cromatograma - Proposta de alteração:" dataDxfId="223"/>
    <tableColumn id="22" xr3:uid="{3CC6267C-2651-427C-B3CB-A0CB8198898A}" name="5.2.17 CROMATOGRAFIA – Cromatograma - Justificativa/comentários:" dataDxfId="222"/>
    <tableColumn id="23" xr3:uid="{AC4263D0-55F6-4A25-A87F-D9BF7DE9D968}" name="5.2.17 CROMATOGRAFIA – Fator de retardo (RF) - Proposta de alteração:" dataDxfId="221"/>
    <tableColumn id="24" xr3:uid="{55D53F5E-C3B3-47C1-B625-1A3A454B2D33}" name="5.2.17 CROMATOGRAFIA – Fator de retardo (RF) - Justificativa/comentários:" dataDxfId="220"/>
    <tableColumn id="25" xr3:uid="{5F91EBD4-F1E7-4074-8035-AD97A615253B}" name="5.2.17 CROMATOGRAFIA – Fator de retenção (k) - Proposta de alteração:" dataDxfId="219"/>
    <tableColumn id="26" xr3:uid="{2F505676-73ED-48DA-8C58-933F9D563186}" name="5.2.17 CROMATOGRAFIA – Fator de retenção (k) - Justificativa/comentários:" dataDxfId="218"/>
    <tableColumn id="27" xr3:uid="{B28309CA-FCE5-4F63-AEB6-247435089A73}" name="5.2.17 CROMATOGRAFIA – Fator de separação (α) - Proposta de alteração:" dataDxfId="217"/>
    <tableColumn id="28" xr3:uid="{28899ACA-8138-4653-BAFC-4100B5E3D323}" name="5.2.17 CROMATOGRAFIA – Fator de separação (α) - Justificativa/comentários:" dataDxfId="216"/>
    <tableColumn id="29" xr3:uid="{9D729314-A1DF-40C1-A235-583932526BCB}" name="5.2.17 CROMATOGRAFIA – Fator de simetria (AS) - Proposta de alteração:" dataDxfId="215"/>
    <tableColumn id="30" xr3:uid="{C86DDF05-1D2E-424A-8469-8B5B3E850FF2}" name="5.2.17 CROMATOGRAFIA – Fator de simetria (AS) - Justificativa/comentários:" dataDxfId="214"/>
    <tableColumn id="31" xr3:uid="{DC91125E-2F40-4E2D-A724-DEC0D64EB14E}" name="5.2.17 CROMATOGRAFIA – Número de pratos teóricos (N) - Proposta de alteração:" dataDxfId="213"/>
    <tableColumn id="32" xr3:uid="{55A573C5-4C3F-4493-83C8-6471D96CBC0E}" name="5.2.17 CROMATOGRAFIA – Número de pratos teóricos (N) - Justificativa/comentários:" dataDxfId="212"/>
    <tableColumn id="33" xr3:uid="{610FCBE7-A5C9-4FDD-98E8-7C5D5B6E8AF0}" name="5.2.17 CROMATOGRAFIA – Pico - Proposta de alteração:" dataDxfId="211"/>
    <tableColumn id="34" xr3:uid="{EBDA5DCB-FA07-4F24-88E7-A0886A6CF6FC}" name="5.2.17 CROMATOGRAFIA – Pico - Justificativa/comentários:" dataDxfId="210"/>
    <tableColumn id="35" xr3:uid="{B1F60EC9-A5D5-4D1A-8451-917FA190E900}" name="5.2.17 CROMATOGRAFIA – Relação pico/vale (p/v) - Proposta de alteração:" dataDxfId="209"/>
    <tableColumn id="36" xr3:uid="{04FB6D06-B306-4E11-A89B-B32A3FB78E43}" name="5.2.17 CROMATOGRAFIA – Relação pico/vale (p/v) - Justificativa/comentários:" dataDxfId="208"/>
    <tableColumn id="37" xr3:uid="{0403B178-973B-4F9E-B769-F2CF59E10F1B}" name="5.2.17 CROMATOGRAFIA – Relação sinal/ruído (S/R) - Proposta de alteração:" dataDxfId="207"/>
    <tableColumn id="38" xr3:uid="{B1D4B68B-0890-44E5-8276-9CCB401F9482}" name="5.2.17 CROMATOGRAFIA – Relação sinal/ruído (S/R) - Justificativa/comentários:" dataDxfId="206"/>
    <tableColumn id="39" xr3:uid="{DA1BADF2-AC2D-4B98-91F0-D1A9EE4CC5CF}" name="5.2.17 CROMATOGRAFIA – Repetibilidade do sistema - Proposta de alteração:" dataDxfId="205"/>
    <tableColumn id="40" xr3:uid="{DE675C35-0227-40F4-869A-7C8B05342A01}" name="5.2.17 CROMATOGRAFIA – Repetibilidade do sistema - Justificativa/comentários:" dataDxfId="204"/>
    <tableColumn id="41" xr3:uid="{4572A8C9-9DDC-4E1C-899F-E56A5A311CCC}" name="5.2.17 CROMATOGRAFIA – Resolução (RS) - Proposta de alteração:" dataDxfId="203"/>
    <tableColumn id="42" xr3:uid="{3BF3620C-B733-4C5F-893B-D606ABDFFE12}" name="5.2.17 CROMATOGRAFIA – Resolução (RS) - Justificativa/comentários:" dataDxfId="202"/>
    <tableColumn id="43" xr3:uid="{F0F3BD43-D234-4615-9994-094C7C0319D6}" name="5.2.17 CROMATOGRAFIA – Retardo relativo (Rrel) - Proposta de alteração:" dataDxfId="201"/>
    <tableColumn id="44" xr3:uid="{896E820C-950C-4653-AF3D-0A3DD8388DCB}" name="5.2.17 CROMATOGRAFIA – Retardo relativo (Rrel) - Justificativa/comentários:" dataDxfId="200"/>
    <tableColumn id="45" xr3:uid="{A6938E5C-0C77-429D-A3BB-224786E99860}" name="5.2.17 CROMATOGRAFIA – Retenção relativa (r) - Proposta de alteração:" dataDxfId="199"/>
    <tableColumn id="46" xr3:uid="{DA30C22D-86A1-4304-A942-62B251C96506}" name="5.2.17 CROMATOGRAFIA – Retenção relativa (r) - Justificativa/comentários:" dataDxfId="198"/>
    <tableColumn id="47" xr3:uid="{0EE18D4B-1B35-41D7-A969-354F207053C3}" name="5.2.17 CROMATOGRAFIA – Tempo de retenção (tR) - Proposta de alteração:" dataDxfId="197"/>
    <tableColumn id="48" xr3:uid="{C8A39F17-1309-41A8-AE3D-744BEBA5B9B2}" name="5.2.17 CROMATOGRAFIA – Tempo de retenção (tR) - Justificativa/comentários:" dataDxfId="196"/>
    <tableColumn id="49" xr3:uid="{1BFA6992-90F5-4C1E-9FD4-0403EC612D42}" name="5.2.17 CROMATOGRAFIA – Tempo de retenção relativo (RRT) - Proposta de alteração:" dataDxfId="195"/>
    <tableColumn id="50" xr3:uid="{185F4B39-7736-4D86-AA26-4E130CA2122C}" name="5.2.17 CROMATOGRAFIA – Tempo de retenção relativo (RRT) - Justificativa/comentários:" dataDxfId="194"/>
    <tableColumn id="51" xr3:uid="{E5A25FFC-D096-4C25-8B1E-1A79BC4AEB7E}" name="5.2.17 CROMATOGRAFIA – Tempo de retenção de um composto não retido (to) - Proposta de alteração:" dataDxfId="193"/>
    <tableColumn id="52" xr3:uid="{72129B93-72F3-4233-A39B-63FED009F8EC}" name="5.2.17 CROMATOGRAFIA – Tempo de retenção de um composto não retido (to) - Justificativa/comentários:" dataDxfId="192"/>
    <tableColumn id="53" xr3:uid="{D82C053D-8A1E-4FCC-98E1-4BB88F1B1443}" name="5.2.17 CROMATOGRAFIA – Tempo total da fase móvel (tt) - Proposta de alteração:" dataDxfId="191"/>
    <tableColumn id="54" xr3:uid="{B21D0DD5-91DC-4460-AF66-94D29BACC80D}" name="5.2.17 CROMATOGRAFIA – Tempo total da fase móvel (tt) - Justificativa/comentários:" dataDxfId="190"/>
    <tableColumn id="55" xr3:uid="{EA29609A-0282-454F-BD77-3299CDAD910C}" name="5.2.17 CROMATOGRAFIA – Tempo morto (tM) - Proposta de alteração:" dataDxfId="189"/>
    <tableColumn id="56" xr3:uid="{6AC68E95-105F-4D1C-A279-529F422E0B64}" name="5.2.17 CROMATOGRAFIA – Tempo morto (tM) - Justificativa/comentários:" dataDxfId="188"/>
    <tableColumn id="57" xr3:uid="{773611EC-4C62-42DD-8323-38AA16F89793}" name="5.2.17 CROMATOGRAFIA – Volume morto (VM) - Proposta de alteração:" dataDxfId="187"/>
    <tableColumn id="58" xr3:uid="{0A1C1A65-F635-4AA3-809A-D45DE2C67F7D}" name="5.2.17 CROMATOGRAFIA – Volume morto (VM) - Justificativa/comentários:" dataDxfId="186"/>
    <tableColumn id="59" xr3:uid="{3FBBADC9-F999-4FC9-8651-41C0DABB7F15}" name="5.2.17 CROMATOGRAFIA – Volume de retenção de um composto não retido (Vo) - Proposta de alteração:" dataDxfId="185"/>
    <tableColumn id="60" xr3:uid="{EDA349C5-D076-419B-A2B3-34B4F9902396}" name="5.2.17 CROMATOGRAFIA – Volume de retenção de um composto não retido (Vo) - Justificativa/comentários:" dataDxfId="184"/>
    <tableColumn id="61" xr3:uid="{2C362D6C-5DAB-4DE5-B2D1-C8B8AC7DD31E}" name="5.2.17 CROMATOGRAFIA – Volume de permanência (D) - Proposta de alteração:" dataDxfId="183"/>
    <tableColumn id="62" xr3:uid="{D29E6004-51F1-4E23-BFE5-F4439F35781C}" name="5.2.17 CROMATOGRAFIA – Volume de permanência (D) - Justificativa/comentários:" dataDxfId="182"/>
    <tableColumn id="63" xr3:uid="{7C201E9F-1C55-4BCC-830F-9591665B58FA}" name="5.2.17 CROMATOGRAFIA – Volume de retenção (VR) - Proposta de alteração:" dataDxfId="181"/>
    <tableColumn id="64" xr3:uid="{51CBC293-0194-4099-BEAF-AACE7AB94061}" name="5.2.17 CROMATOGRAFIA – Volume de retenção (VR) - Justificativa/comentários:" dataDxfId="180"/>
    <tableColumn id="65" xr3:uid="{B541440E-2E90-4E5A-905C-BEEABFEC5E48}" name="5.2.17 CROMATOGRAFIA – Volume total da fase móvel (Vt) - Proposta de alteração:" dataDxfId="179"/>
    <tableColumn id="66" xr3:uid="{9CE487C0-C05A-42C5-971C-EC10BBD0715D}" name="5.2.17 CROMATOGRAFIA – Volume total da fase móvel (Vt) - Justificativa/comentários:" dataDxfId="178"/>
    <tableColumn id="67" xr3:uid="{9DD5AE16-05B0-46C1-A2B7-3656D3551D1B}" name="5.2.17 CROMATOGRAFIA – ADEQUABILIDADE DO SISTEMA - Proposta de alteração:" dataDxfId="177"/>
    <tableColumn id="68" xr3:uid="{FD794CFD-63CA-4A5F-9AE8-BBF93E78C535}" name="5.2.17 CROMATOGRAFIA – ADEQUABILIDADE DO SISTEMA - Justificativa/comentários:" dataDxfId="176"/>
    <tableColumn id="69" xr3:uid="{B7B6B5DC-C33B-4F3C-A691-10967848EE30}" name="5.2.17 CROMATOGRAFIA – Repetibilidade do sistema - Proposta de alteração:" dataDxfId="175"/>
    <tableColumn id="70" xr3:uid="{FC52CCDD-1834-4598-ABCE-278205CFAC73}" name="5.2.17 CROMATOGRAFIA – Repetibilidade do sistema - Justificativa/comentários:" dataDxfId="174"/>
    <tableColumn id="71" xr3:uid="{2CDDFEA9-F35A-4445-8C6D-4BCBB05F1FCA}" name="5.2.17 CROMATOGRAFIA – Sensibilidade do sistema - Proposta de alteração:" dataDxfId="173"/>
    <tableColumn id="72" xr3:uid="{CA2EC32E-6E69-47FF-88E0-C768C85EE737}" name="5.2.17 CROMATOGRAFIA – Sensibilidade do sistema - Justificativa/comentários:" dataDxfId="172"/>
    <tableColumn id="73" xr3:uid="{33C9EED9-10C7-402E-9A66-2A82A6298840}" name="5.2.17 CROMATOGRAFIA – Simetria de pico - Proposta de alteração:" dataDxfId="171"/>
    <tableColumn id="74" xr3:uid="{DB170DE6-D599-4DD5-98C7-1C2BFBB3ED2D}" name="5.2.17 CROMATOGRAFIA – Simetria de pico - Justificativa/comentários:" dataDxfId="170"/>
    <tableColumn id="75" xr3:uid="{A03480DC-26B2-4C35-9ACC-CBFA63633596}" name="5.2.17 CROMATOGRAFIA – AJUSTE DAS CONDIÇÕES CROMATOGRÁFICAS - Proposta de alteração:" dataDxfId="169"/>
    <tableColumn id="76" xr3:uid="{F8261BE5-1081-4DBE-B099-7C8C272990D7}" name="5.2.17 CROMATOGRAFIA – AJUSTE DAS CONDIÇÕES CROMATOGRÁFICAS - Justificativa/comentários:" dataDxfId="168"/>
    <tableColumn id="77" xr3:uid="{D0DFF46E-3E23-48B7-A06F-313F9D1A9063}" name="5.2.17 CROMATOGRAFIA – Cromatografia em camada delgada - Proposta de alteração:" dataDxfId="167"/>
    <tableColumn id="78" xr3:uid="{B4210D3B-26ED-4C79-9293-6C1D97B4A8A7}" name="5.2.17 CROMATOGRAFIA – Cromatografia em camada delgada - Justificativa/comentários:" dataDxfId="166"/>
    <tableColumn id="79" xr3:uid="{40127D64-E645-43D7-8058-F2BC89E7FBE9}" name="5.2.17 CROMATOGRAFIA – Cromatografia a líquido: eluição isocrática - Parâmetros da coluna e fluxo - Proposta de alteração:" dataDxfId="165"/>
    <tableColumn id="80" xr3:uid="{A35606A4-8245-4900-B658-3FE721BB8B9D}" name="5.2.17 CROMATOGRAFIA – Cromatografia a líquido: eluição isocrática - Parâmetros da coluna e fluxo - Justificativa/comentários:" dataDxfId="164"/>
    <tableColumn id="81" xr3:uid="{69A8F4CC-1D95-4C66-8E3E-1AB9564CF553}" name="5.2.17 CROMATOGRAFIA – Cromatografia a líquido: eluição isocrática - Fase móvel - Proposta de alteração:" dataDxfId="163"/>
    <tableColumn id="82" xr3:uid="{89AED760-DE04-4ED2-B569-451F3DDA1574}" name="5.2.17 CROMATOGRAFIA – Cromatografia a líquido: eluição isocrática - Fase móvel - Justificativa/comentários:" dataDxfId="162"/>
    <tableColumn id="83" xr3:uid="{43BC9225-9BF4-4725-8975-778F8E9E7629}" name="5.2.17 CROMATOGRAFIA – Cromatografia a líquido: eluição em modo gradiente - Proposta de alteração:" dataDxfId="161"/>
    <tableColumn id="84" xr3:uid="{93918184-47FE-415B-BBA6-041036D0ACCC}" name="5.2.17 CROMATOGRAFIA – Cromatografia a líquido: eluição em modo gradiente - Justificativa/comentários:" dataDxfId="160"/>
    <tableColumn id="85" xr3:uid="{54BA5A29-EB66-425C-9835-E53AF974E90C}" name="5.2.17 CROMATOGRAFIA – Cromatografia a líquido: eluição em modo gradiente - Parâmetros da coluna e fluxo - Proposta de alteração:" dataDxfId="159"/>
    <tableColumn id="86" xr3:uid="{2461BCFD-95A6-4CD9-85AD-10238C27B6DA}" name="5.2.17 CROMATOGRAFIA – Cromatografia a líquido: eluição em modo gradiente - Parâmetros da coluna e fluxo - Justificativa/comentários:" dataDxfId="158"/>
    <tableColumn id="87" xr3:uid="{7A0131D8-3526-4710-AA64-F8FD3157296D}" name="5.2.17 CROMATOGRAFIA – Cromatografia a líquido: eluição em modo gradiente - Fase móvel - Proposta de alteração:" dataDxfId="157"/>
    <tableColumn id="88" xr3:uid="{78DE6748-1D1E-4FB3-8257-7E092A285A7B}" name="5.2.17 CROMATOGRAFIA – Cromatografia a líquido: eluição em modo gradiente - Fase móvel - Justificativa/comentários:" dataDxfId="156"/>
    <tableColumn id="89" xr3:uid="{31792B30-7DF5-415A-B2B7-C63D563E9686}" name="5.2.17 CROMATOGRAFIA – Cromatografia a líquido: eluição em modo gradiente - Volume de permanência (Dwell time) - Proposta de alteração:" dataDxfId="155"/>
    <tableColumn id="90" xr3:uid="{AA6D3088-E57B-486D-A406-D0B83E48597A}" name="5.2.17 CROMATOGRAFIA – Cromatografia a líquido: eluição em modo gradiente - Volume de permanência (Dwell time) - Justificativa/comentários:" dataDxfId="154"/>
    <tableColumn id="91" xr3:uid="{8CA8B81D-70F0-4F7B-A607-4F042AC07AF6}" name="5.2.17 CROMATOGRAFIA – Cromatografia a gás - Parâmetros da coluna - Proposta de alteração:" dataDxfId="153"/>
    <tableColumn id="92" xr3:uid="{8AB21C08-8D70-4E39-AFE7-BBB2665CC887}" name="5.2.17 CROMATOGRAFIA – Cromatografia a gás - Parâmetros da coluna - Justificativa/comentários:" dataDxfId="152"/>
    <tableColumn id="93" xr3:uid="{38E97082-BAC1-4660-BFF1-5A2BDF681A90}" name="5.2.17 CROMATOGRAFIA – QUANTIFICAÇÃO - Proposta de alteração:" dataDxfId="151"/>
    <tableColumn id="94" xr3:uid="{C81F7C60-B63C-4894-8BA4-CBE6AADF2B97}" name="5.2.17 CROMATOGRAFIA – QUANTIFICAÇÃO - Justificativa/comentários:" dataDxfId="150"/>
    <tableColumn id="95" xr3:uid="{C8C8E095-9E0A-431F-B7F5-BA21285D79B7}" name="5.2.17 CROMATOGRAFIA – QUANTIFICAÇÃO - Método com padronização externa - Usando uma curva de calibração - Proposta de alteração:" dataDxfId="149"/>
    <tableColumn id="96" xr3:uid="{0F5170B5-0F7A-4B1D-9E9A-F9B48D22C720}" name="5.2.17 CROMATOGRAFIA – QUANTIFICAÇÃO - Método com padronização externa - Usando uma curva de calibração - Justificativa/comentários:" dataDxfId="148"/>
    <tableColumn id="97" xr3:uid="{E29D40D5-03EF-4892-ABD5-CC504E09A246}" name="5.2.17 CROMATOGRAFIA – QUANTIFICAÇÃO - Método com padronização externa - Usando ponto único de calibração - Proposta de alteração:" dataDxfId="147"/>
    <tableColumn id="98" xr3:uid="{CC917559-BFB6-4CC1-800F-757B84F99952}" name="5.2.17 CROMATOGRAFIA – QUANTIFICAÇÃO - Método com padronização externa - Usando ponto único de calibração - Justificativa/comentários:" dataDxfId="146"/>
    <tableColumn id="99" xr3:uid="{FF8C3E50-5F46-4520-9095-46D1805E18F8}" name="5.2.17 CROMATOGRAFIA – QUANTIFICAÇÃO - Método com padronização interna - Usando uma curva de calibração - Proposta de alteração:" dataDxfId="145"/>
    <tableColumn id="100" xr3:uid="{42E1BAA7-9427-43EB-85D4-1AAAE23E701A}" name="5.2.17 CROMATOGRAFIA – QUANTIFICAÇÃO - Método com padronização interna - Usando uma curva de calibração - Justificativa/comentários:" dataDxfId="144"/>
    <tableColumn id="101" xr3:uid="{7CA371FE-2796-4B42-BC3F-0106308BC0FC}" name="5.2.17 CROMATOGRAFIA – QUANTIFICAÇÃO - Método com padronização interna - Usando ponto único de calibração - Proposta de alteração:" dataDxfId="143"/>
    <tableColumn id="102" xr3:uid="{9399AA21-D2F8-4520-8CF3-1C4B22BCC9E7}" name="5.2.17 CROMATOGRAFIA – QUANTIFICAÇÃO - Método com padronização interna - Usando ponto único de calibração - Justificativa/comentários:" dataDxfId="142"/>
    <tableColumn id="103" xr3:uid="{57190D77-CF5A-4EE5-9EA3-37A5B9757010}" name="5.2.17 CROMATOGRAFIA – QUANTIFICAÇÃO - Procedimento de normalização - Proposta de alteração:" dataDxfId="141"/>
    <tableColumn id="104" xr3:uid="{BC09F8C1-0D4D-46DE-9735-8086694C72D4}" name="5.2.17 CROMATOGRAFIA – QUANTIFICAÇÃO - Procedimento de normalização - Justificativa/comentários:" dataDxfId="140"/>
    <tableColumn id="105" xr3:uid="{384ACC38-7867-4F43-840C-B965340D6A5F}" name="5.2.17 CROMATOGRAFIA – CONSIDERAÇÕES ADICIONAIS - Resposta do detector - Proposta de alteração:" dataDxfId="139"/>
    <tableColumn id="106" xr3:uid="{19B73AAE-58DB-425C-AA1E-951938E6B1C7}" name="5.2.17 CROMATOGRAFIA – CONSIDERAÇÕES ADICIONAIS - Resposta do detector - Justificativa/comentários:" dataDxfId="138"/>
    <tableColumn id="107" xr3:uid="{08AA0B1B-A596-43E5-8339-C02DA5695E36}" name="5.2.17 CROMATOGRAFIA – CONSIDERAÇÕES ADICIONAIS - Picos interferentes - Proposta de alteração:" dataDxfId="137"/>
    <tableColumn id="108" xr3:uid="{127FB5C4-4680-4D66-BE7F-F41DAFDBBD4F}" name="5.2.17 CROMATOGRAFIA – CONSIDERAÇÕES ADICIONAIS - Picos interferentes - Justificativa/comentários:" dataDxfId="136"/>
    <tableColumn id="109" xr3:uid="{6B7DD683-FF29-40DA-9B04-C558A1240D7A}" name="5.2.17 CROMATOGRAFIA – CONSIDERAÇÕES ADICIONAIS - Integração de picos - Proposta de alteração:" dataDxfId="135"/>
    <tableColumn id="110" xr3:uid="{7BC447B4-3BC6-42E7-964B-386C0809F13F}" name="5.2.17 CROMATOGRAFIA – CONSIDERAÇÕES ADICIONAIS - Integração de picos - Justificativa/comentários:" dataDxfId="134"/>
    <tableColumn id="111" xr3:uid="{0FD1CC20-914F-4317-A7C7-6019468AB8AE}" name="5.2.17 CROMATOGRAFIA – CONSIDERAÇÕES ADICIONAIS - Limite de notificação - Proposta de alteração:" dataDxfId="133"/>
    <tableColumn id="112" xr3:uid="{2CF917A5-B389-4AA3-B1D0-96C2CECEFD52}" name="5.2.17 CROMATOGRAFIA – CONSIDERAÇÕES ADICIONAIS - Limite de notificação - Justificativa/comentários:" dataDxfId="132"/>
    <tableColumn id="113" xr3:uid="{BC48BFC7-4F43-4C79-8D0C-D02AE3C4CD11}" name="5.2.17.1 CROMATOGRAFIA EM CAMADA DELGADA – Texto inicial - Proposta de alteração:" dataDxfId="131"/>
    <tableColumn id="114" xr3:uid="{F9A3E0D2-DC2F-4320-93AE-DB58FDAAB27E}" name="5.2.17.1 CROMATOGRAFIA EM CAMADA DELGADA – Texto inicial - Justificativa/comentários:" dataDxfId="130"/>
    <tableColumn id="115" xr3:uid="{34CB27C3-259B-40EF-9B40-EE0EB8565CD3}" name="5.2.17.1 CROMATOGRAFIA EM CAMADA DELGADA – EQUIPAMENTOS E PROCEDIMENTOS - Proposta de alteração:" dataDxfId="129"/>
    <tableColumn id="116" xr3:uid="{7D6E69F4-B529-4138-B9DD-ECDD1FC43F8B}" name="5.2.17.1 CROMATOGRAFIA EM CAMADA DELGADA – EQUIPAMENTOS E PROCEDIMENTOS - Justificativa/comentários:" dataDxfId="128"/>
    <tableColumn id="117" xr3:uid="{99AA17B7-1D62-4716-B954-B9EEE00B5FBF}" name="5.2.17.1 CROMATOGRAFIA EM CAMADA DELGADA – EQUIPAMENTOS E PROCEDIMENTOS - Fases estacionárias (adsorventes) - Proposta de alteração:" dataDxfId="127"/>
    <tableColumn id="118" xr3:uid="{E8698BFA-A764-410A-8041-23658611D637}" name="5.2.17.1 CROMATOGRAFIA EM CAMADA DELGADA – EQUIPAMENTOS E PROCEDIMENTOS - Fases estacionárias (adsorventes) - Justificativa/comentários:" dataDxfId="126"/>
    <tableColumn id="119" xr3:uid="{B52A30BE-41BE-4089-B853-ED40FA7EF311}" name="5.2.17.1 CROMATOGRAFIA EM CAMADA DELGADA – EQUIPAMENTOS E PROCEDIMENTOS - Reveladores e métodos de detecção - Proposta de alteração:" dataDxfId="125"/>
    <tableColumn id="120" xr3:uid="{A04A8CDD-F0DE-4B28-BC79-5353DDA47237}" name="5.2.17.1 CROMATOGRAFIA EM CAMADA DELGADA – EQUIPAMENTOS E PROCEDIMENTOS - Reveladores e métodos de detecção - Justificativa/comentários:" dataDxfId="124"/>
    <tableColumn id="121" xr3:uid="{4C5C7B24-9F3D-4C82-8645-AB24F0D279A5}" name="5.2.17.1 CROMATOGRAFIA EM CAMADA DELGADA – EQUIPAMENTOS E PROCEDIMENTOS - Interpretação - Proposta de alteração:" dataDxfId="123"/>
    <tableColumn id="122" xr3:uid="{A4797203-4664-41ED-A7B0-03988EAD9E42}" name="5.2.17.1 CROMATOGRAFIA EM CAMADA DELGADA – EQUIPAMENTOS E PROCEDIMENTOS - Interpretação - Justificativa/comentários:" dataDxfId="122"/>
    <tableColumn id="123" xr3:uid="{6939860F-A947-485A-BE0C-A33D80514B8A}" name="5.2.17.2 CROMATOGRAFIA EM PAPEL – Texto inicial - Proposta de alteração:" dataDxfId="121"/>
    <tableColumn id="124" xr3:uid="{AFE5D236-B8ED-4D47-B2A3-6674CF5D74D7}" name="5.2.17.2 CROMATOGRAFIA EM PAPEL – Texto inicial - Justificativa/comentários:" dataDxfId="120"/>
    <tableColumn id="125" xr3:uid="{D335B823-E251-48B4-994F-2FE380AAF27B}" name="5.2.17.2 CROMATOGRAFIA EM PAPEL – EQUIPAMENTO E PROCEDIMENTOS - Proposta de alteração:" dataDxfId="119"/>
    <tableColumn id="126" xr3:uid="{410AF8A7-30CB-493C-99A5-9876950521B2}" name="5.2.17.2 CROMATOGRAFIA EM PAPEL – EQUIPAMENTO E PROCEDIMENTOS - Justificativa/comentários:" dataDxfId="118"/>
    <tableColumn id="127" xr3:uid="{F1D6C1DA-97CC-4738-8BA8-490C71039B05}" name="5.2.17.2 CROMATOGRAFIA EM PAPEL – CROMATOGRAFIA ASCENDENTE - Proposta de alteração:" dataDxfId="117"/>
    <tableColumn id="128" xr3:uid="{3704FAC8-BFAB-427C-BD21-C11217AA90D8}" name="5.2.17.2 CROMATOGRAFIA EM PAPEL – CROMATOGRAFIA ASCENDENTE - Justificativa/comentários:" dataDxfId="116"/>
    <tableColumn id="129" xr3:uid="{6D253193-BC6A-4EE5-8284-73DF89E82BEB}" name="5.2.17.2 CROMATOGRAFIA EM PAPEL – CROMATOGRAFIA DESCENDENTE - Proposta de alteração:" dataDxfId="115"/>
    <tableColumn id="130" xr3:uid="{3452DF61-CB7F-4302-A121-B80425EEB115}" name="5.2.17.2 CROMATOGRAFIA EM PAPEL – CROMATOGRAFIA DESCENDENTE - Justificativa/comentários:" dataDxfId="114"/>
    <tableColumn id="131" xr3:uid="{C0800004-D220-4B59-BDBC-385A29C96E7F}" name="5.2.17.3 CROMATOGRAFIA EM COLUNA ABERTA– Texto inicial - Proposta de alteração:" dataDxfId="113"/>
    <tableColumn id="132" xr3:uid="{754FBF78-477B-4838-B20C-3541E02E29C2}" name="5.2.17.3 CROMATOGRAFIA EM COLUNA ABERTA – Texto inicial - Justificativa/comentários:" dataDxfId="112"/>
    <tableColumn id="133" xr3:uid="{6DF434A9-E0E7-4D5F-8282-3003EC56A2CB}" name="5.2.17.3 CROMATOGRAFIA EM COLUNA ABERTA– EQUIPAMENTO - Proposta de alteração:" dataDxfId="111"/>
    <tableColumn id="134" xr3:uid="{632FC096-8F31-4E7C-8A35-588A204A9D1E}" name="5.2.17.3 CROMATOGRAFIA EM COLUNA ABERTA– EQUIPAMENTO - Justificativa/comentários:" dataDxfId="110"/>
    <tableColumn id="135" xr3:uid="{337C1F61-C4B8-4C75-8F5D-AE006BC2FB15}" name="5.2.17.5 CROMATOGRAFIA A GÁS – Texto inicial - Proposta de alteração:" dataDxfId="109"/>
    <tableColumn id="136" xr3:uid="{793D4142-A352-4F01-B170-54566F1717BA}" name="5.2.17.5 CROMATOGRAFIA A GÁS – Texto inicial - Justificativa/comentários:" dataDxfId="108"/>
    <tableColumn id="137" xr3:uid="{038227C2-DEEE-49AE-8C4D-33816B2E0E80}" name="5.2.17.5 CROMATOGRAFIA A GÁS – EQUIPAMENTO - Proposta de alteração:" dataDxfId="107"/>
    <tableColumn id="138" xr3:uid="{02788D31-9D4A-459D-BFA5-3AB2F0EB51FE}" name="5.2.17.5 CROMATOGRAFIA A GÁS – EQUIPAMENTO - Justificativa/comentários:" dataDxfId="106"/>
    <tableColumn id="139" xr3:uid="{D38B50CD-89B5-4150-B1B8-5A51A370211D}" name="5.2.17.5 CROMATOGRAFIA A GÁS – EQUIPAMENTO - Injetores - Proposta de alteração:" dataDxfId="105"/>
    <tableColumn id="140" xr3:uid="{8805BF40-DFCF-40F7-82E8-B789D432761F}" name="5.2.17.5 CROMATOGRAFIA A GÁS – EQUIPAMENTO - Injetores - Justificativa/comentários:" dataDxfId="104"/>
    <tableColumn id="141" xr3:uid="{B088D3F8-3CC0-49A9-88DC-8F5F21A95516}" name="5.2.17.5 CROMATOGRAFIA A GÁS – EQUIPAMENTO - Fases estacionárias - Proposta de alteração:" dataDxfId="103"/>
    <tableColumn id="142" xr3:uid="{AE6A2B5B-16AC-44DB-9BBE-97DC92571DD6}" name="5.2.17.5 CROMATOGRAFIA A GÁS – EQUIPAMENTO - Fases estacionárias - Justificativa/comentários:" dataDxfId="102"/>
    <tableColumn id="143" xr3:uid="{74BEE05C-5FF4-4D0D-83DD-8287DD820774}" name="5.2.17.5 CROMATOGRAFIA A GÁS – EQUIPAMENTO - Fases móveis - Proposta de alteração:" dataDxfId="101"/>
    <tableColumn id="144" xr3:uid="{82425CF5-288F-4CA9-8972-931F457EA6E8}" name="5.2.17.5 CROMATOGRAFIA A GÁS – EQUIPAMENTO - Fases móveis - Justificativa/comentários:" dataDxfId="100"/>
    <tableColumn id="145" xr3:uid="{8D404D2F-4859-413B-9ED3-7B5B6AFE55B6}" name="5.2.17.5 CROMATOGRAFIA A GÁS – EQUIPAMENTO - Detectores - Proposta de alteração:" dataDxfId="99"/>
    <tableColumn id="146" xr3:uid="{17B8F359-2828-4CA3-A5D8-9BF9D4C01BFE}" name="5.2.17.5 CROMATOGRAFIA A GÁS – EQUIPAMENTO - Detectores - Justificativa/comentários:" dataDxfId="98"/>
    <tableColumn id="147" xr3:uid="{265CB0F8-46AF-4E4E-B211-B228893F4087}" name="5.2.17.5 CROMATOGRAFIA A GÁS – EQUIPAMENTO - Dispositivos para tratamento de dados - Proposta de alteração:" dataDxfId="97"/>
    <tableColumn id="148" xr3:uid="{AD63E26E-A4B9-477B-9EDC-899A193129CF}" name="5.2.17.5 CROMATOGRAFIA A GÁS – EQUIPAMENTO - Dispositivos para tratamento de dados - Justificativa/comentários:" dataDxfId="96"/>
    <tableColumn id="149" xr3:uid="{73E4D9B1-96EC-4F0D-A0BB-452FCA9A95D1}" name="5.2.17.5 CROMATOGRAFIA A GÁS – PROCEDIMENTO - Proposta de alteração:" dataDxfId="95"/>
    <tableColumn id="150" xr3:uid="{D2DBEAA8-0C66-4DEA-B1A6-D5EB2FC7B941}" name="5.2.17.5 CROMATOGRAFIA A GÁS – PROCEDIMENTO - Justificativa/comentários:" dataDxfId="94"/>
    <tableColumn id="151" xr3:uid="{FC37A5A3-2539-4B62-9BA6-991892C3CE29}" name="5.2.17.5.1 CROMATOGRAFIA A GÁS EM ESPAÇO CONFINADO (headspace) – Texto inicial - Proposta de alteração:" dataDxfId="93"/>
    <tableColumn id="152" xr3:uid="{FCD87136-CD34-4179-A05B-6A3B6489F3D9}" name="5.2.17.5.1 CROMATOGRAFIA A GÁS EM ESPAÇO CONFINADO (headspace) – Texto inicial - Justificativa/comentários:" dataDxfId="92"/>
    <tableColumn id="153" xr3:uid="{413D2741-46D2-4DB7-8493-733F3F7055D1}" name="5.2.17.5.1 CROMATOGRAFIA A GÁS EM ESPAÇO CONFINADO (headspace) – EQUIPAMENTO - Proposta de alteração:" dataDxfId="91"/>
    <tableColumn id="154" xr3:uid="{E1F9C1EC-C6A9-4E24-A41F-F35A5BA36D69}" name="5.2.17.5.1 CROMATOGRAFIA A GÁS EM ESPAÇO CONFINADO (headspace) – EQUIPAMENTO - Justificativa/comentários:" dataDxfId="90"/>
    <tableColumn id="155" xr3:uid="{25236293-9930-495E-A7F1-AA2EB05DD9CA}" name="5.2.17.5.1 CROMATOGRAFIA A GÁS EM ESPAÇO CONFINADO (headspace) – PROCEDIMENTO - Proposta de alteração:" dataDxfId="89"/>
    <tableColumn id="156" xr3:uid="{B1AA5490-8BF8-496C-9F49-BFFC494D7AC9}" name="5.2.17.5.1 CROMATOGRAFIA A GÁS EM ESPAÇO CONFINADO (headspace) – PROCEDIMENTO - Justificativa/comentários:" dataDxfId="88"/>
    <tableColumn id="157" xr3:uid="{9FE67ECD-2E5C-4B40-B7F2-3F9C8C13BBEE}" name="5.2.17.5.1 CROMATOGRAFIA A GÁS EM ESPAÇO CONFINADO (headspace) – PROCEDIMENTO - Calibração direta - Proposta de alteração:" dataDxfId="87"/>
    <tableColumn id="158" xr3:uid="{461D5F9C-3E19-41F9-ACBE-9C69CBAC5176}" name="5.2.17.5.1 CROMATOGRAFIA A GÁS EM ESPAÇO CONFINADO (headspace) – PROCEDIMENTO - Calibração direta - Justificativa/comentários:" dataDxfId="86"/>
    <tableColumn id="159" xr3:uid="{BC60F26F-A18F-4B28-9004-169F0939D551}" name="5.2.17.5.1 CROMATOGRAFIA A GÁS EM ESPAÇO CONFINADO (headspace) – PROCEDIMENTO - Adição de padrão - Proposta de alteração:" dataDxfId="85"/>
    <tableColumn id="160" xr3:uid="{39FB9BEE-A886-4183-94FB-B04BE033DFC4}" name="5.2.17.5.1 CROMATOGRAFIA A GÁS EM ESPAÇO CONFINADO (headspace) – PROCEDIMENTO - Adição de padrão - Justificativa/comentários:" dataDxfId="84"/>
    <tableColumn id="161" xr3:uid="{67BBEC85-0A8B-4E57-A6FE-15810DD8C886}" name="Referências bibliográficas:" dataDxfId="83"/>
    <tableColumn id="162" xr3:uid="{C49C9F82-A042-4762-8177-2BB30E1AD0C3}" name="Você considera que esta proposta em consulta possui impactos:" dataDxfId="82"/>
    <tableColumn id="163" xr3:uid="{0BF77FED-ADD8-435A-9443-46ED1037CFC1}" name=" Descreva aqui os impactos positivos:" dataDxfId="81"/>
  </tableColumns>
  <tableStyleInfo name="Estilo de Tabela 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7FCA0F5-26E7-4609-B641-C9FC0E53AEEB}" name="Dados_tabelas" displayName="Dados_tabelas" ref="A1:F5" totalsRowShown="0" headerRowDxfId="15" dataDxfId="14">
  <autoFilter ref="A1:F5" xr:uid="{B19E770D-9389-4CFF-9A28-1C9560DD4308}"/>
  <tableColumns count="6">
    <tableColumn id="1" xr3:uid="{29871DA8-8C49-485F-9625-B76E7E24D950}" name="Sua contribuição será feita em nome de uma pessoa física ou uma pessoa jurídica?" dataDxfId="13"/>
    <tableColumn id="2" xr3:uid="{602C20F9-7F57-4BD0-9407-312250444891}" name="Qual desses segmentos você se identifica?" dataDxfId="12"/>
    <tableColumn id="3" xr3:uid="{341416E2-6565-4B8A-A49A-1247EFA16690}" name="Você é a favor desta proposta de norma?" dataDxfId="11"/>
    <tableColumn id="6" xr3:uid="{13FBB054-F22C-400B-8B6F-6E7C0E95B9C9}" name="Você considera que a proposta de norma possui impactos" dataDxfId="10"/>
    <tableColumn id="7" xr3:uid="{BDBAD947-89F6-4F5C-A910-10642E4BCEC4}" name="Onde você está?" dataDxfId="9"/>
    <tableColumn id="8" xr3:uid="{F72C3F90-7034-4846-8C6C-61B44AD32415}" name="Em qual desses segmentos você se identifica como setor regulado?" dataDxfId="8"/>
  </tableColumns>
  <tableStyleInfo name="Estilo de Tabela 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C523235-42D2-41AA-9C24-5C947CE892CA}" name="Tabela1" displayName="Tabela1" ref="H1:I84" totalsRowShown="0" headerRowDxfId="7" dataDxfId="6" tableBorderDxfId="5">
  <autoFilter ref="H1:I84" xr:uid="{25555FE0-4165-4E3B-B916-C39A768C8C8B}"/>
  <tableColumns count="2">
    <tableColumn id="1" xr3:uid="{3C9BAC1D-5B75-453F-A156-5990766F0D93}" name="Dispositivos da Norma" dataDxfId="4"/>
    <tableColumn id="2" xr3:uid="{8165DB22-9721-4ACE-B51C-A7FFE81C61DC}" name="Nº" dataDxfId="3">
      <calculatedColumnFormula>COUNTIF(Lista_de_contribuições[Dispositivos],Tabela1[[#This Row],[Dispositivos da Norma]])</calculatedColumnFormula>
    </tableColumn>
  </tableColumns>
  <tableStyleInfo name="Estilo de Tabela 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46D73F7-B6FB-4256-AC87-BEF63A36E7FD}" name="Tabela3" displayName="Tabela3" ref="A2:A5" totalsRowShown="0">
  <autoFilter ref="A2:A5" xr:uid="{BD8326C0-E674-4B36-AE4B-77F7234B537A}"/>
  <tableColumns count="1">
    <tableColumn id="1" xr3:uid="{9D2630BF-4076-4DD6-BF8F-27EA486057C1}" name="Posicionamento da Área Técnica"/>
  </tableColumns>
  <tableStyleInfo name="Estilo de tabela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7EF2503-4A0F-4C99-BE28-5160E4239673}" name="Tabela8" displayName="Tabela8" ref="A8:A11" totalsRowShown="0">
  <autoFilter ref="A8:A11" xr:uid="{BC726A35-F809-4F3B-8BCA-E1B24E3C235F}"/>
  <tableColumns count="1">
    <tableColumn id="1" xr3:uid="{3F844458-FF5C-4D96-8946-52E78B259121}" name="Opinião dos participantes"/>
  </tableColumns>
  <tableStyleInfo name="Tabela de lista de itens de férias" showFirstColumn="0" showLastColumn="0" showRowStripes="1" showColumnStripes="0"/>
</table>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Custom 5">
      <a:majorFont>
        <a:latin typeface="Tw Cen MT Condensed Extra Bold"/>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07/relationships/slicer" Target="../slicers/slicer1.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microsoft.com/office/2007/relationships/slicer" Target="../slicers/slicer2.xml"/><Relationship Id="rId5" Type="http://schemas.openxmlformats.org/officeDocument/2006/relationships/drawing" Target="../drawings/drawing4.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35C9F-3683-4FC3-84A9-BB3F03AD8159}">
  <sheetPr codeName="Sheet1">
    <pageSetUpPr autoPageBreaks="0" fitToPage="1"/>
  </sheetPr>
  <dimension ref="B1:R87"/>
  <sheetViews>
    <sheetView showGridLines="0" tabSelected="1" zoomScaleNormal="100" zoomScaleSheetLayoutView="100" workbookViewId="0">
      <selection activeCell="B5" sqref="B5"/>
    </sheetView>
  </sheetViews>
  <sheetFormatPr defaultColWidth="8.88671875" defaultRowHeight="21" customHeight="1" x14ac:dyDescent="0.25"/>
  <cols>
    <col min="1" max="1" width="1" style="100" customWidth="1"/>
    <col min="2" max="3" width="16.33203125" style="103" customWidth="1"/>
    <col min="4" max="4" width="14.88671875" style="100" customWidth="1"/>
    <col min="5" max="5" width="15.109375" style="100" customWidth="1"/>
    <col min="6" max="6" width="60.33203125" style="104" customWidth="1"/>
    <col min="7" max="7" width="79.77734375" style="104" customWidth="1"/>
    <col min="8" max="8" width="31.6640625" style="100" customWidth="1"/>
    <col min="9" max="9" width="21.33203125" style="100" customWidth="1"/>
    <col min="10" max="10" width="8.88671875" style="100"/>
    <col min="11" max="11" width="8.88671875" style="100" hidden="1" customWidth="1"/>
    <col min="12" max="12" width="8.88671875" style="102" hidden="1" customWidth="1"/>
    <col min="13" max="13" width="11.33203125" style="101" customWidth="1"/>
    <col min="14" max="15" width="8.88671875" style="101" customWidth="1"/>
    <col min="16" max="16" width="11.44140625" style="101" bestFit="1" customWidth="1"/>
    <col min="17" max="17" width="8.88671875" style="101"/>
    <col min="18" max="16384" width="8.88671875" style="100"/>
  </cols>
  <sheetData>
    <row r="1" spans="2:18" customFormat="1" ht="101.4" customHeight="1" x14ac:dyDescent="0.3">
      <c r="B1" s="77" t="s">
        <v>0</v>
      </c>
      <c r="C1" s="77"/>
      <c r="F1" s="81"/>
      <c r="G1" s="81"/>
      <c r="K1" s="93" t="s">
        <v>1</v>
      </c>
      <c r="L1" s="93">
        <f ca="1">SUM(L2,L3)</f>
        <v>1</v>
      </c>
      <c r="M1" s="91"/>
      <c r="N1" s="92"/>
      <c r="O1" s="60"/>
      <c r="P1" s="75"/>
      <c r="Q1" s="75"/>
      <c r="R1" s="75"/>
    </row>
    <row r="2" spans="2:18" customFormat="1" ht="138.6" customHeight="1" x14ac:dyDescent="0.3">
      <c r="B2" s="77"/>
      <c r="C2" s="77"/>
      <c r="F2" s="81"/>
      <c r="G2" s="81"/>
      <c r="K2" s="93" t="s">
        <v>2</v>
      </c>
      <c r="L2" s="95">
        <f ca="1">COUNTIF(L:L,1)</f>
        <v>2</v>
      </c>
      <c r="M2" s="131"/>
      <c r="N2" s="92"/>
      <c r="O2" s="60"/>
      <c r="P2" s="75"/>
      <c r="Q2" s="75"/>
      <c r="R2" s="75"/>
    </row>
    <row r="3" spans="2:18" customFormat="1" ht="24.6" customHeight="1" x14ac:dyDescent="0.3">
      <c r="B3" s="78"/>
      <c r="C3" s="78"/>
      <c r="F3" s="81"/>
      <c r="G3" s="81"/>
      <c r="H3" s="108"/>
      <c r="K3" s="94" t="s">
        <v>3</v>
      </c>
      <c r="L3" s="95">
        <f ca="1">COUNTIF(L:L,0)</f>
        <v>0</v>
      </c>
      <c r="M3" s="132" t="s">
        <v>4</v>
      </c>
      <c r="N3" s="96">
        <f ca="1">L2/L1</f>
        <v>2</v>
      </c>
      <c r="O3" s="60"/>
      <c r="P3" s="76"/>
      <c r="Q3" s="75"/>
      <c r="R3" s="75"/>
    </row>
    <row r="4" spans="2:18" customFormat="1" ht="46.2" customHeight="1" thickBot="1" x14ac:dyDescent="0.35">
      <c r="B4" s="79" t="s">
        <v>5</v>
      </c>
      <c r="C4" s="79" t="s">
        <v>6</v>
      </c>
      <c r="D4" s="1" t="s">
        <v>7</v>
      </c>
      <c r="E4" s="1" t="s">
        <v>8</v>
      </c>
      <c r="F4" s="82" t="s">
        <v>9</v>
      </c>
      <c r="G4" s="82" t="s">
        <v>10</v>
      </c>
      <c r="H4" s="109"/>
      <c r="K4" s="133" t="s">
        <v>12</v>
      </c>
      <c r="L4" s="60"/>
      <c r="M4" s="60"/>
      <c r="N4" s="60"/>
      <c r="O4" s="60"/>
      <c r="P4" s="60"/>
      <c r="Q4" s="75"/>
      <c r="R4" s="75"/>
    </row>
    <row r="5" spans="2:18" s="97" customFormat="1" ht="95.4" customHeight="1" thickBot="1" x14ac:dyDescent="0.3">
      <c r="B5" s="110">
        <v>620</v>
      </c>
      <c r="C5" s="80" t="s">
        <v>19</v>
      </c>
      <c r="D5" s="80"/>
      <c r="E5" s="80" t="s">
        <v>358</v>
      </c>
      <c r="F5" s="161" t="s">
        <v>257</v>
      </c>
      <c r="G5" s="162" t="s">
        <v>257</v>
      </c>
      <c r="H5" s="134"/>
      <c r="K5" s="98" t="e">
        <f>IF(#REF!&lt;&gt;"",1,0)</f>
        <v>#REF!</v>
      </c>
      <c r="Q5" s="99"/>
      <c r="R5" s="99"/>
    </row>
    <row r="6" spans="2:18" ht="95.4" customHeight="1" thickBot="1" x14ac:dyDescent="0.3">
      <c r="B6" s="110">
        <v>620</v>
      </c>
      <c r="C6" s="80" t="s">
        <v>19</v>
      </c>
      <c r="D6" s="80"/>
      <c r="E6" s="80" t="s">
        <v>276</v>
      </c>
      <c r="F6" s="163" t="s">
        <v>257</v>
      </c>
      <c r="G6" s="164" t="s">
        <v>257</v>
      </c>
      <c r="K6" s="98" t="e">
        <f>IF(#REF!&lt;&gt;"",1,0)</f>
        <v>#REF!</v>
      </c>
    </row>
    <row r="7" spans="2:18" ht="95.4" customHeight="1" thickBot="1" x14ac:dyDescent="0.3">
      <c r="B7" s="110">
        <v>620</v>
      </c>
      <c r="C7" s="80" t="s">
        <v>19</v>
      </c>
      <c r="D7" s="80"/>
      <c r="E7" s="80" t="s">
        <v>277</v>
      </c>
      <c r="F7" s="163" t="s">
        <v>257</v>
      </c>
      <c r="G7" s="164" t="s">
        <v>257</v>
      </c>
      <c r="K7" s="98" t="e">
        <f>IF(#REF!&lt;&gt;"",1,0)</f>
        <v>#REF!</v>
      </c>
    </row>
    <row r="8" spans="2:18" ht="95.4" customHeight="1" thickBot="1" x14ac:dyDescent="0.3">
      <c r="B8" s="110">
        <v>620</v>
      </c>
      <c r="C8" s="80" t="s">
        <v>19</v>
      </c>
      <c r="D8" s="80"/>
      <c r="E8" s="80" t="s">
        <v>278</v>
      </c>
      <c r="F8" s="163" t="s">
        <v>257</v>
      </c>
      <c r="G8" s="164" t="s">
        <v>257</v>
      </c>
      <c r="K8" s="98" t="e">
        <f>IF(#REF!&lt;&gt;"",1,0)</f>
        <v>#REF!</v>
      </c>
    </row>
    <row r="9" spans="2:18" ht="95.4" customHeight="1" thickBot="1" x14ac:dyDescent="0.3">
      <c r="B9" s="110">
        <v>620</v>
      </c>
      <c r="C9" s="80" t="s">
        <v>19</v>
      </c>
      <c r="D9" s="80"/>
      <c r="E9" s="80" t="s">
        <v>279</v>
      </c>
      <c r="F9" s="163" t="s">
        <v>257</v>
      </c>
      <c r="G9" s="164" t="s">
        <v>257</v>
      </c>
      <c r="K9" s="98" t="e">
        <f>IF(#REF!&lt;&gt;"",1,0)</f>
        <v>#REF!</v>
      </c>
    </row>
    <row r="10" spans="2:18" ht="95.4" customHeight="1" thickBot="1" x14ac:dyDescent="0.3">
      <c r="B10" s="110">
        <v>620</v>
      </c>
      <c r="C10" s="80" t="s">
        <v>19</v>
      </c>
      <c r="D10" s="80"/>
      <c r="E10" s="80" t="s">
        <v>280</v>
      </c>
      <c r="F10" s="163" t="s">
        <v>257</v>
      </c>
      <c r="G10" s="164" t="s">
        <v>257</v>
      </c>
      <c r="K10" s="98" t="e">
        <f>IF(#REF!&lt;&gt;"",1,0)</f>
        <v>#REF!</v>
      </c>
    </row>
    <row r="11" spans="2:18" ht="95.4" customHeight="1" thickBot="1" x14ac:dyDescent="0.3">
      <c r="B11" s="110">
        <v>620</v>
      </c>
      <c r="C11" s="80" t="s">
        <v>19</v>
      </c>
      <c r="D11" s="80"/>
      <c r="E11" s="80" t="s">
        <v>281</v>
      </c>
      <c r="F11" s="163" t="s">
        <v>257</v>
      </c>
      <c r="G11" s="164" t="s">
        <v>257</v>
      </c>
      <c r="K11" s="98" t="e">
        <f>IF(#REF!&lt;&gt;"",1,0)</f>
        <v>#REF!</v>
      </c>
    </row>
    <row r="12" spans="2:18" ht="95.4" customHeight="1" thickBot="1" x14ac:dyDescent="0.3">
      <c r="B12" s="110">
        <v>620</v>
      </c>
      <c r="C12" s="80" t="s">
        <v>19</v>
      </c>
      <c r="D12" s="80"/>
      <c r="E12" s="80" t="s">
        <v>282</v>
      </c>
      <c r="F12" s="163" t="s">
        <v>257</v>
      </c>
      <c r="G12" s="164" t="s">
        <v>257</v>
      </c>
      <c r="K12" s="98" t="e">
        <f>IF(#REF!&lt;&gt;"",1,0)</f>
        <v>#REF!</v>
      </c>
    </row>
    <row r="13" spans="2:18" ht="95.4" customHeight="1" thickBot="1" x14ac:dyDescent="0.3">
      <c r="B13" s="110">
        <v>620</v>
      </c>
      <c r="C13" s="80" t="s">
        <v>19</v>
      </c>
      <c r="D13" s="80"/>
      <c r="E13" s="80" t="s">
        <v>283</v>
      </c>
      <c r="F13" s="163" t="s">
        <v>257</v>
      </c>
      <c r="G13" s="164" t="s">
        <v>257</v>
      </c>
      <c r="K13" s="98" t="e">
        <f>IF(#REF!&lt;&gt;"",1,0)</f>
        <v>#REF!</v>
      </c>
    </row>
    <row r="14" spans="2:18" ht="95.4" customHeight="1" thickBot="1" x14ac:dyDescent="0.3">
      <c r="B14" s="110">
        <v>620</v>
      </c>
      <c r="C14" s="80" t="s">
        <v>19</v>
      </c>
      <c r="D14" s="80"/>
      <c r="E14" s="80" t="s">
        <v>284</v>
      </c>
      <c r="F14" s="163" t="s">
        <v>257</v>
      </c>
      <c r="G14" s="164" t="s">
        <v>257</v>
      </c>
      <c r="K14" s="98" t="e">
        <f>IF(#REF!&lt;&gt;"",1,0)</f>
        <v>#REF!</v>
      </c>
    </row>
    <row r="15" spans="2:18" ht="95.4" customHeight="1" thickBot="1" x14ac:dyDescent="0.3">
      <c r="B15" s="110">
        <v>620</v>
      </c>
      <c r="C15" s="80" t="s">
        <v>19</v>
      </c>
      <c r="D15" s="80"/>
      <c r="E15" s="80" t="s">
        <v>285</v>
      </c>
      <c r="F15" s="163" t="s">
        <v>257</v>
      </c>
      <c r="G15" s="164" t="s">
        <v>257</v>
      </c>
      <c r="K15" s="98" t="e">
        <f>IF(#REF!&lt;&gt;"",1,0)</f>
        <v>#REF!</v>
      </c>
    </row>
    <row r="16" spans="2:18" ht="95.4" customHeight="1" thickBot="1" x14ac:dyDescent="0.3">
      <c r="B16" s="110">
        <v>676</v>
      </c>
      <c r="C16" s="80" t="s">
        <v>270</v>
      </c>
      <c r="D16" s="80" t="s">
        <v>58</v>
      </c>
      <c r="E16" s="80" t="s">
        <v>285</v>
      </c>
      <c r="F16" s="163"/>
      <c r="G16" s="164" t="s">
        <v>272</v>
      </c>
      <c r="K16" s="98" t="e">
        <f>IF(#REF!&lt;&gt;"",1,0)</f>
        <v>#REF!</v>
      </c>
    </row>
    <row r="17" spans="2:11" ht="95.4" customHeight="1" thickBot="1" x14ac:dyDescent="0.3">
      <c r="B17" s="110">
        <v>620</v>
      </c>
      <c r="C17" s="80" t="s">
        <v>19</v>
      </c>
      <c r="D17" s="80"/>
      <c r="E17" s="80" t="s">
        <v>286</v>
      </c>
      <c r="F17" s="163" t="s">
        <v>257</v>
      </c>
      <c r="G17" s="164" t="s">
        <v>257</v>
      </c>
      <c r="K17" s="98" t="e">
        <f>IF(#REF!&lt;&gt;"",1,0)</f>
        <v>#REF!</v>
      </c>
    </row>
    <row r="18" spans="2:11" ht="95.4" customHeight="1" thickBot="1" x14ac:dyDescent="0.3">
      <c r="B18" s="110">
        <v>620</v>
      </c>
      <c r="C18" s="80" t="s">
        <v>19</v>
      </c>
      <c r="D18" s="80"/>
      <c r="E18" s="80" t="s">
        <v>287</v>
      </c>
      <c r="F18" s="163" t="s">
        <v>258</v>
      </c>
      <c r="G18" s="164" t="s">
        <v>259</v>
      </c>
      <c r="K18" s="98" t="e">
        <f>IF(#REF!&lt;&gt;"",1,0)</f>
        <v>#REF!</v>
      </c>
    </row>
    <row r="19" spans="2:11" ht="95.4" customHeight="1" thickBot="1" x14ac:dyDescent="0.3">
      <c r="B19" s="110">
        <v>620</v>
      </c>
      <c r="C19" s="80" t="s">
        <v>19</v>
      </c>
      <c r="D19" s="80"/>
      <c r="E19" s="80" t="s">
        <v>288</v>
      </c>
      <c r="F19" s="163" t="s">
        <v>257</v>
      </c>
      <c r="G19" s="164" t="s">
        <v>257</v>
      </c>
      <c r="K19" s="98" t="e">
        <f>IF(#REF!&lt;&gt;"",1,0)</f>
        <v>#REF!</v>
      </c>
    </row>
    <row r="20" spans="2:11" ht="95.4" customHeight="1" thickBot="1" x14ac:dyDescent="0.3">
      <c r="B20" s="110">
        <v>675</v>
      </c>
      <c r="C20" s="80" t="s">
        <v>263</v>
      </c>
      <c r="D20" s="80" t="s">
        <v>59</v>
      </c>
      <c r="E20" s="80" t="s">
        <v>288</v>
      </c>
      <c r="F20" s="163"/>
      <c r="G20" s="164" t="s">
        <v>265</v>
      </c>
      <c r="K20" s="98" t="e">
        <f>IF(#REF!&lt;&gt;"",1,0)</f>
        <v>#REF!</v>
      </c>
    </row>
    <row r="21" spans="2:11" ht="95.4" customHeight="1" thickBot="1" x14ac:dyDescent="0.3">
      <c r="B21" s="110">
        <v>676</v>
      </c>
      <c r="C21" s="80" t="s">
        <v>270</v>
      </c>
      <c r="D21" s="80" t="s">
        <v>58</v>
      </c>
      <c r="E21" s="80" t="s">
        <v>288</v>
      </c>
      <c r="F21" s="163"/>
      <c r="G21" s="164" t="s">
        <v>273</v>
      </c>
      <c r="K21" s="98" t="e">
        <f>IF(#REF!&lt;&gt;"",1,0)</f>
        <v>#REF!</v>
      </c>
    </row>
    <row r="22" spans="2:11" ht="95.4" customHeight="1" thickBot="1" x14ac:dyDescent="0.3">
      <c r="B22" s="110">
        <v>620</v>
      </c>
      <c r="C22" s="80" t="s">
        <v>19</v>
      </c>
      <c r="D22" s="80"/>
      <c r="E22" s="80" t="s">
        <v>289</v>
      </c>
      <c r="F22" s="163" t="s">
        <v>257</v>
      </c>
      <c r="G22" s="164" t="s">
        <v>257</v>
      </c>
      <c r="K22" s="98" t="e">
        <f>IF(#REF!&lt;&gt;"",1,0)</f>
        <v>#REF!</v>
      </c>
    </row>
    <row r="23" spans="2:11" ht="95.4" customHeight="1" thickBot="1" x14ac:dyDescent="0.3">
      <c r="B23" s="110">
        <v>620</v>
      </c>
      <c r="C23" s="80" t="s">
        <v>19</v>
      </c>
      <c r="D23" s="80"/>
      <c r="E23" s="80" t="s">
        <v>290</v>
      </c>
      <c r="F23" s="163" t="s">
        <v>257</v>
      </c>
      <c r="G23" s="164" t="s">
        <v>257</v>
      </c>
      <c r="K23" s="98" t="e">
        <f>IF(#REF!&lt;&gt;"",1,0)</f>
        <v>#REF!</v>
      </c>
    </row>
    <row r="24" spans="2:11" ht="95.4" customHeight="1" thickBot="1" x14ac:dyDescent="0.3">
      <c r="B24" s="110">
        <v>676</v>
      </c>
      <c r="C24" s="80" t="s">
        <v>270</v>
      </c>
      <c r="D24" s="80" t="s">
        <v>58</v>
      </c>
      <c r="E24" s="80" t="s">
        <v>290</v>
      </c>
      <c r="F24" s="163"/>
      <c r="G24" s="164" t="s">
        <v>274</v>
      </c>
      <c r="K24" s="98" t="e">
        <f>IF(#REF!&lt;&gt;"",1,0)</f>
        <v>#REF!</v>
      </c>
    </row>
    <row r="25" spans="2:11" ht="95.4" customHeight="1" thickBot="1" x14ac:dyDescent="0.3">
      <c r="B25" s="110">
        <v>620</v>
      </c>
      <c r="C25" s="80" t="s">
        <v>19</v>
      </c>
      <c r="D25" s="80"/>
      <c r="E25" s="80" t="s">
        <v>291</v>
      </c>
      <c r="F25" s="163" t="s">
        <v>257</v>
      </c>
      <c r="G25" s="164" t="s">
        <v>257</v>
      </c>
      <c r="K25" s="98" t="e">
        <f>IF(#REF!&lt;&gt;"",1,0)</f>
        <v>#REF!</v>
      </c>
    </row>
    <row r="26" spans="2:11" ht="95.4" customHeight="1" thickBot="1" x14ac:dyDescent="0.3">
      <c r="B26" s="110">
        <v>620</v>
      </c>
      <c r="C26" s="80" t="s">
        <v>19</v>
      </c>
      <c r="D26" s="80"/>
      <c r="E26" s="80" t="s">
        <v>292</v>
      </c>
      <c r="F26" s="163" t="s">
        <v>257</v>
      </c>
      <c r="G26" s="164" t="s">
        <v>257</v>
      </c>
      <c r="K26" s="98" t="e">
        <f>IF(#REF!&lt;&gt;"",1,0)</f>
        <v>#REF!</v>
      </c>
    </row>
    <row r="27" spans="2:11" ht="95.4" customHeight="1" thickBot="1" x14ac:dyDescent="0.3">
      <c r="B27" s="110">
        <v>620</v>
      </c>
      <c r="C27" s="80" t="s">
        <v>19</v>
      </c>
      <c r="D27" s="80"/>
      <c r="E27" s="80" t="s">
        <v>293</v>
      </c>
      <c r="F27" s="163" t="s">
        <v>257</v>
      </c>
      <c r="G27" s="164" t="s">
        <v>257</v>
      </c>
      <c r="K27" s="98" t="e">
        <f>IF(#REF!&lt;&gt;"",1,0)</f>
        <v>#REF!</v>
      </c>
    </row>
    <row r="28" spans="2:11" ht="95.4" customHeight="1" thickBot="1" x14ac:dyDescent="0.3">
      <c r="B28" s="110">
        <v>478</v>
      </c>
      <c r="C28" s="80" t="s">
        <v>19</v>
      </c>
      <c r="D28" s="80"/>
      <c r="E28" s="80" t="s">
        <v>294</v>
      </c>
      <c r="F28" s="163" t="s">
        <v>251</v>
      </c>
      <c r="G28" s="164" t="s">
        <v>252</v>
      </c>
      <c r="K28" s="98" t="e">
        <f>IF(#REF!&lt;&gt;"",1,0)</f>
        <v>#REF!</v>
      </c>
    </row>
    <row r="29" spans="2:11" ht="95.4" customHeight="1" thickBot="1" x14ac:dyDescent="0.3">
      <c r="B29" s="110">
        <v>620</v>
      </c>
      <c r="C29" s="80" t="s">
        <v>19</v>
      </c>
      <c r="D29" s="80"/>
      <c r="E29" s="80" t="s">
        <v>294</v>
      </c>
      <c r="F29" s="163" t="s">
        <v>257</v>
      </c>
      <c r="G29" s="164" t="s">
        <v>257</v>
      </c>
      <c r="K29" s="98" t="e">
        <f>IF(#REF!&lt;&gt;"",1,0)</f>
        <v>#REF!</v>
      </c>
    </row>
    <row r="30" spans="2:11" ht="95.4" customHeight="1" thickBot="1" x14ac:dyDescent="0.3">
      <c r="B30" s="110">
        <v>620</v>
      </c>
      <c r="C30" s="80" t="s">
        <v>19</v>
      </c>
      <c r="D30" s="80"/>
      <c r="E30" s="80" t="s">
        <v>295</v>
      </c>
      <c r="F30" s="163" t="s">
        <v>257</v>
      </c>
      <c r="G30" s="164" t="s">
        <v>257</v>
      </c>
      <c r="K30" s="98" t="e">
        <f>IF(#REF!&lt;&gt;"",1,0)</f>
        <v>#REF!</v>
      </c>
    </row>
    <row r="31" spans="2:11" ht="95.4" customHeight="1" thickBot="1" x14ac:dyDescent="0.3">
      <c r="B31" s="110">
        <v>620</v>
      </c>
      <c r="C31" s="80" t="s">
        <v>19</v>
      </c>
      <c r="D31" s="80"/>
      <c r="E31" s="80" t="s">
        <v>296</v>
      </c>
      <c r="F31" s="163" t="s">
        <v>257</v>
      </c>
      <c r="G31" s="164" t="s">
        <v>257</v>
      </c>
      <c r="K31" s="98" t="e">
        <f>IF(#REF!&lt;&gt;"",1,0)</f>
        <v>#REF!</v>
      </c>
    </row>
    <row r="32" spans="2:11" ht="95.4" customHeight="1" thickBot="1" x14ac:dyDescent="0.3">
      <c r="B32" s="110">
        <v>620</v>
      </c>
      <c r="C32" s="80" t="s">
        <v>19</v>
      </c>
      <c r="D32" s="80"/>
      <c r="E32" s="80" t="s">
        <v>297</v>
      </c>
      <c r="F32" s="163" t="s">
        <v>257</v>
      </c>
      <c r="G32" s="164" t="s">
        <v>257</v>
      </c>
      <c r="K32" s="98" t="e">
        <f>IF(#REF!&lt;&gt;"",1,0)</f>
        <v>#REF!</v>
      </c>
    </row>
    <row r="33" spans="2:11" ht="95.4" customHeight="1" thickBot="1" x14ac:dyDescent="0.3">
      <c r="B33" s="110">
        <v>620</v>
      </c>
      <c r="C33" s="80" t="s">
        <v>19</v>
      </c>
      <c r="D33" s="80"/>
      <c r="E33" s="80" t="s">
        <v>298</v>
      </c>
      <c r="F33" s="163" t="s">
        <v>257</v>
      </c>
      <c r="G33" s="164" t="s">
        <v>257</v>
      </c>
      <c r="K33" s="98" t="e">
        <f>IF(#REF!&lt;&gt;"",1,0)</f>
        <v>#REF!</v>
      </c>
    </row>
    <row r="34" spans="2:11" ht="95.4" customHeight="1" thickBot="1" x14ac:dyDescent="0.3">
      <c r="B34" s="110">
        <v>620</v>
      </c>
      <c r="C34" s="80" t="s">
        <v>19</v>
      </c>
      <c r="D34" s="80"/>
      <c r="E34" s="80" t="s">
        <v>299</v>
      </c>
      <c r="F34" s="163" t="s">
        <v>257</v>
      </c>
      <c r="G34" s="164" t="s">
        <v>257</v>
      </c>
      <c r="K34" s="98" t="e">
        <f>IF(#REF!&lt;&gt;"",1,0)</f>
        <v>#REF!</v>
      </c>
    </row>
    <row r="35" spans="2:11" ht="95.4" customHeight="1" thickBot="1" x14ac:dyDescent="0.3">
      <c r="B35" s="110">
        <v>620</v>
      </c>
      <c r="C35" s="80" t="s">
        <v>19</v>
      </c>
      <c r="D35" s="80"/>
      <c r="E35" s="80" t="s">
        <v>300</v>
      </c>
      <c r="F35" s="163" t="s">
        <v>257</v>
      </c>
      <c r="G35" s="164" t="s">
        <v>257</v>
      </c>
      <c r="K35" s="98" t="e">
        <f>IF(#REF!&lt;&gt;"",1,0)</f>
        <v>#REF!</v>
      </c>
    </row>
    <row r="36" spans="2:11" ht="95.4" customHeight="1" thickBot="1" x14ac:dyDescent="0.3">
      <c r="B36" s="110">
        <v>620</v>
      </c>
      <c r="C36" s="80" t="s">
        <v>19</v>
      </c>
      <c r="D36" s="80"/>
      <c r="E36" s="80" t="s">
        <v>301</v>
      </c>
      <c r="F36" s="163" t="s">
        <v>257</v>
      </c>
      <c r="G36" s="164" t="s">
        <v>257</v>
      </c>
      <c r="K36" s="98" t="e">
        <f>IF(#REF!&lt;&gt;"",1,0)</f>
        <v>#REF!</v>
      </c>
    </row>
    <row r="37" spans="2:11" ht="95.4" customHeight="1" thickBot="1" x14ac:dyDescent="0.3">
      <c r="B37" s="110">
        <v>620</v>
      </c>
      <c r="C37" s="80" t="s">
        <v>19</v>
      </c>
      <c r="D37" s="80"/>
      <c r="E37" s="80" t="s">
        <v>302</v>
      </c>
      <c r="F37" s="163" t="s">
        <v>257</v>
      </c>
      <c r="G37" s="164" t="s">
        <v>257</v>
      </c>
      <c r="K37" s="98" t="e">
        <f>IF(#REF!&lt;&gt;"",1,0)</f>
        <v>#REF!</v>
      </c>
    </row>
    <row r="38" spans="2:11" ht="95.4" customHeight="1" thickBot="1" x14ac:dyDescent="0.3">
      <c r="B38" s="110">
        <v>620</v>
      </c>
      <c r="C38" s="80" t="s">
        <v>19</v>
      </c>
      <c r="D38" s="80"/>
      <c r="E38" s="80" t="s">
        <v>303</v>
      </c>
      <c r="F38" s="163" t="s">
        <v>257</v>
      </c>
      <c r="G38" s="164" t="s">
        <v>257</v>
      </c>
      <c r="K38" s="98" t="e">
        <f>IF(#REF!&lt;&gt;"",1,0)</f>
        <v>#REF!</v>
      </c>
    </row>
    <row r="39" spans="2:11" ht="95.4" customHeight="1" thickBot="1" x14ac:dyDescent="0.3">
      <c r="B39" s="110">
        <v>675</v>
      </c>
      <c r="C39" s="80" t="s">
        <v>263</v>
      </c>
      <c r="D39" s="80" t="s">
        <v>59</v>
      </c>
      <c r="E39" s="80" t="s">
        <v>303</v>
      </c>
      <c r="F39" s="163"/>
      <c r="G39" s="164" t="s">
        <v>266</v>
      </c>
      <c r="K39" s="98" t="e">
        <f>IF(#REF!&lt;&gt;"",1,0)</f>
        <v>#REF!</v>
      </c>
    </row>
    <row r="40" spans="2:11" ht="95.4" customHeight="1" thickBot="1" x14ac:dyDescent="0.3">
      <c r="B40" s="110">
        <v>620</v>
      </c>
      <c r="C40" s="80" t="s">
        <v>19</v>
      </c>
      <c r="D40" s="80"/>
      <c r="E40" s="80" t="s">
        <v>304</v>
      </c>
      <c r="F40" s="163" t="s">
        <v>257</v>
      </c>
      <c r="G40" s="164" t="s">
        <v>257</v>
      </c>
      <c r="K40" s="98" t="e">
        <f>IF(#REF!&lt;&gt;"",1,0)</f>
        <v>#REF!</v>
      </c>
    </row>
    <row r="41" spans="2:11" ht="95.4" customHeight="1" thickBot="1" x14ac:dyDescent="0.3">
      <c r="B41" s="110">
        <v>675</v>
      </c>
      <c r="C41" s="80" t="s">
        <v>263</v>
      </c>
      <c r="D41" s="80" t="s">
        <v>59</v>
      </c>
      <c r="E41" s="80" t="s">
        <v>304</v>
      </c>
      <c r="F41" s="163"/>
      <c r="G41" s="164" t="s">
        <v>267</v>
      </c>
      <c r="K41" s="98" t="e">
        <f>IF(#REF!&lt;&gt;"",1,0)</f>
        <v>#REF!</v>
      </c>
    </row>
    <row r="42" spans="2:11" ht="95.4" customHeight="1" thickBot="1" x14ac:dyDescent="0.3">
      <c r="B42" s="110">
        <v>620</v>
      </c>
      <c r="C42" s="80" t="s">
        <v>19</v>
      </c>
      <c r="D42" s="80"/>
      <c r="E42" s="80" t="s">
        <v>305</v>
      </c>
      <c r="F42" s="163" t="s">
        <v>257</v>
      </c>
      <c r="G42" s="164" t="s">
        <v>257</v>
      </c>
      <c r="K42" s="98" t="e">
        <f>IF(#REF!&lt;&gt;"",1,0)</f>
        <v>#REF!</v>
      </c>
    </row>
    <row r="43" spans="2:11" ht="95.4" customHeight="1" thickBot="1" x14ac:dyDescent="0.3">
      <c r="B43" s="110">
        <v>620</v>
      </c>
      <c r="C43" s="80" t="s">
        <v>19</v>
      </c>
      <c r="D43" s="80"/>
      <c r="E43" s="80" t="s">
        <v>306</v>
      </c>
      <c r="F43" s="163" t="s">
        <v>257</v>
      </c>
      <c r="G43" s="164" t="s">
        <v>257</v>
      </c>
      <c r="K43" s="98" t="e">
        <f>IF(#REF!&lt;&gt;"",1,0)</f>
        <v>#REF!</v>
      </c>
    </row>
    <row r="44" spans="2:11" ht="95.4" customHeight="1" thickBot="1" x14ac:dyDescent="0.3">
      <c r="B44" s="110">
        <v>620</v>
      </c>
      <c r="C44" s="80" t="s">
        <v>19</v>
      </c>
      <c r="D44" s="80"/>
      <c r="E44" s="80" t="s">
        <v>307</v>
      </c>
      <c r="F44" s="163" t="s">
        <v>257</v>
      </c>
      <c r="G44" s="164" t="s">
        <v>257</v>
      </c>
      <c r="K44" s="98" t="e">
        <f>IF(#REF!&lt;&gt;"",1,0)</f>
        <v>#REF!</v>
      </c>
    </row>
    <row r="45" spans="2:11" ht="95.4" customHeight="1" thickBot="1" x14ac:dyDescent="0.3">
      <c r="B45" s="110">
        <v>620</v>
      </c>
      <c r="C45" s="80" t="s">
        <v>19</v>
      </c>
      <c r="D45" s="80"/>
      <c r="E45" s="80" t="s">
        <v>308</v>
      </c>
      <c r="F45" s="163" t="s">
        <v>257</v>
      </c>
      <c r="G45" s="164" t="s">
        <v>257</v>
      </c>
      <c r="K45" s="98" t="e">
        <f>IF(#REF!&lt;&gt;"",1,0)</f>
        <v>#REF!</v>
      </c>
    </row>
    <row r="46" spans="2:11" ht="95.4" customHeight="1" thickBot="1" x14ac:dyDescent="0.3">
      <c r="B46" s="110">
        <v>478</v>
      </c>
      <c r="C46" s="80" t="s">
        <v>19</v>
      </c>
      <c r="D46" s="80"/>
      <c r="E46" s="80" t="s">
        <v>309</v>
      </c>
      <c r="F46" s="161" t="s">
        <v>253</v>
      </c>
      <c r="G46" s="162" t="s">
        <v>254</v>
      </c>
      <c r="K46" s="98" t="e">
        <f>IF(#REF!&lt;&gt;"",1,0)</f>
        <v>#REF!</v>
      </c>
    </row>
    <row r="47" spans="2:11" ht="95.4" customHeight="1" thickBot="1" x14ac:dyDescent="0.3">
      <c r="B47" s="110">
        <v>620</v>
      </c>
      <c r="C47" s="80" t="s">
        <v>19</v>
      </c>
      <c r="D47" s="80"/>
      <c r="E47" s="80" t="s">
        <v>309</v>
      </c>
      <c r="F47" s="163" t="s">
        <v>257</v>
      </c>
      <c r="G47" s="164" t="s">
        <v>257</v>
      </c>
      <c r="K47" s="98" t="e">
        <f>IF(#REF!&lt;&gt;"",1,0)</f>
        <v>#REF!</v>
      </c>
    </row>
    <row r="48" spans="2:11" ht="95.4" customHeight="1" thickBot="1" x14ac:dyDescent="0.3">
      <c r="B48" s="110">
        <v>620</v>
      </c>
      <c r="C48" s="80" t="s">
        <v>19</v>
      </c>
      <c r="D48" s="80"/>
      <c r="E48" s="80" t="s">
        <v>310</v>
      </c>
      <c r="F48" s="163" t="s">
        <v>257</v>
      </c>
      <c r="G48" s="164" t="s">
        <v>257</v>
      </c>
      <c r="K48" s="98" t="e">
        <f>IF(#REF!&lt;&gt;"",1,0)</f>
        <v>#REF!</v>
      </c>
    </row>
    <row r="49" spans="2:11" ht="95.4" customHeight="1" thickBot="1" x14ac:dyDescent="0.3">
      <c r="B49" s="110">
        <v>620</v>
      </c>
      <c r="C49" s="80" t="s">
        <v>19</v>
      </c>
      <c r="D49" s="80"/>
      <c r="E49" s="80" t="s">
        <v>311</v>
      </c>
      <c r="F49" s="163" t="s">
        <v>257</v>
      </c>
      <c r="G49" s="164" t="s">
        <v>257</v>
      </c>
      <c r="K49" s="98" t="e">
        <f>IF(#REF!&lt;&gt;"",1,0)</f>
        <v>#REF!</v>
      </c>
    </row>
    <row r="50" spans="2:11" ht="95.4" customHeight="1" thickBot="1" x14ac:dyDescent="0.3">
      <c r="B50" s="110">
        <v>620</v>
      </c>
      <c r="C50" s="80" t="s">
        <v>19</v>
      </c>
      <c r="D50" s="80"/>
      <c r="E50" s="80" t="s">
        <v>312</v>
      </c>
      <c r="F50" s="163" t="s">
        <v>257</v>
      </c>
      <c r="G50" s="164" t="s">
        <v>257</v>
      </c>
      <c r="K50" s="98" t="e">
        <f>IF(#REF!&lt;&gt;"",1,0)</f>
        <v>#REF!</v>
      </c>
    </row>
    <row r="51" spans="2:11" ht="95.4" customHeight="1" thickBot="1" x14ac:dyDescent="0.3">
      <c r="B51" s="110">
        <v>620</v>
      </c>
      <c r="C51" s="80" t="s">
        <v>19</v>
      </c>
      <c r="D51" s="80"/>
      <c r="E51" s="80" t="s">
        <v>313</v>
      </c>
      <c r="F51" s="163" t="s">
        <v>257</v>
      </c>
      <c r="G51" s="164" t="s">
        <v>257</v>
      </c>
      <c r="K51" s="98" t="e">
        <f>IF(#REF!&lt;&gt;"",1,0)</f>
        <v>#REF!</v>
      </c>
    </row>
    <row r="52" spans="2:11" ht="95.4" customHeight="1" thickBot="1" x14ac:dyDescent="0.3">
      <c r="B52" s="110">
        <v>620</v>
      </c>
      <c r="C52" s="80" t="s">
        <v>19</v>
      </c>
      <c r="D52" s="80"/>
      <c r="E52" s="80" t="s">
        <v>314</v>
      </c>
      <c r="F52" s="163" t="s">
        <v>257</v>
      </c>
      <c r="G52" s="164" t="s">
        <v>257</v>
      </c>
      <c r="K52" s="98" t="e">
        <f>IF(#REF!&lt;&gt;"",1,0)</f>
        <v>#REF!</v>
      </c>
    </row>
    <row r="53" spans="2:11" ht="95.4" customHeight="1" thickBot="1" x14ac:dyDescent="0.3">
      <c r="B53" s="110">
        <v>620</v>
      </c>
      <c r="C53" s="80" t="s">
        <v>19</v>
      </c>
      <c r="D53" s="80"/>
      <c r="E53" s="80" t="s">
        <v>315</v>
      </c>
      <c r="F53" s="163" t="s">
        <v>257</v>
      </c>
      <c r="G53" s="164" t="s">
        <v>257</v>
      </c>
      <c r="K53" s="98" t="e">
        <f>IF(#REF!&lt;&gt;"",1,0)</f>
        <v>#REF!</v>
      </c>
    </row>
    <row r="54" spans="2:11" ht="95.4" customHeight="1" thickBot="1" x14ac:dyDescent="0.3">
      <c r="B54" s="110">
        <v>620</v>
      </c>
      <c r="C54" s="80" t="s">
        <v>19</v>
      </c>
      <c r="D54" s="80"/>
      <c r="E54" s="80" t="s">
        <v>316</v>
      </c>
      <c r="F54" s="163" t="s">
        <v>257</v>
      </c>
      <c r="G54" s="164" t="s">
        <v>257</v>
      </c>
      <c r="K54" s="98" t="e">
        <f>IF(#REF!&lt;&gt;"",1,0)</f>
        <v>#REF!</v>
      </c>
    </row>
    <row r="55" spans="2:11" ht="95.4" customHeight="1" thickBot="1" x14ac:dyDescent="0.3">
      <c r="B55" s="110">
        <v>620</v>
      </c>
      <c r="C55" s="80" t="s">
        <v>19</v>
      </c>
      <c r="D55" s="80"/>
      <c r="E55" s="80" t="s">
        <v>317</v>
      </c>
      <c r="F55" s="163" t="s">
        <v>257</v>
      </c>
      <c r="G55" s="164" t="s">
        <v>257</v>
      </c>
      <c r="K55" s="98" t="e">
        <f>IF(#REF!&lt;&gt;"",1,0)</f>
        <v>#REF!</v>
      </c>
    </row>
    <row r="56" spans="2:11" ht="95.4" customHeight="1" thickBot="1" x14ac:dyDescent="0.3">
      <c r="B56" s="110">
        <v>620</v>
      </c>
      <c r="C56" s="80" t="s">
        <v>19</v>
      </c>
      <c r="D56" s="80"/>
      <c r="E56" s="80" t="s">
        <v>318</v>
      </c>
      <c r="F56" s="163" t="s">
        <v>257</v>
      </c>
      <c r="G56" s="164" t="s">
        <v>257</v>
      </c>
      <c r="K56" s="98" t="e">
        <f>IF(#REF!&lt;&gt;"",1,0)</f>
        <v>#REF!</v>
      </c>
    </row>
    <row r="57" spans="2:11" ht="95.4" customHeight="1" thickBot="1" x14ac:dyDescent="0.3">
      <c r="B57" s="110">
        <v>620</v>
      </c>
      <c r="C57" s="80" t="s">
        <v>19</v>
      </c>
      <c r="D57" s="80"/>
      <c r="E57" s="80" t="s">
        <v>319</v>
      </c>
      <c r="F57" s="163" t="s">
        <v>257</v>
      </c>
      <c r="G57" s="164" t="s">
        <v>257</v>
      </c>
      <c r="K57" s="98" t="e">
        <f>IF(#REF!&lt;&gt;"",1,0)</f>
        <v>#REF!</v>
      </c>
    </row>
    <row r="58" spans="2:11" ht="95.4" customHeight="1" thickBot="1" x14ac:dyDescent="0.3">
      <c r="B58" s="110">
        <v>620</v>
      </c>
      <c r="C58" s="80" t="s">
        <v>19</v>
      </c>
      <c r="D58" s="80"/>
      <c r="E58" s="80" t="s">
        <v>320</v>
      </c>
      <c r="F58" s="163" t="s">
        <v>257</v>
      </c>
      <c r="G58" s="164" t="s">
        <v>257</v>
      </c>
      <c r="K58" s="98" t="e">
        <f>IF(#REF!&lt;&gt;"",1,0)</f>
        <v>#REF!</v>
      </c>
    </row>
    <row r="59" spans="2:11" ht="95.4" customHeight="1" thickBot="1" x14ac:dyDescent="0.3">
      <c r="B59" s="110">
        <v>620</v>
      </c>
      <c r="C59" s="80" t="s">
        <v>19</v>
      </c>
      <c r="D59" s="80"/>
      <c r="E59" s="80" t="s">
        <v>321</v>
      </c>
      <c r="F59" s="163" t="s">
        <v>257</v>
      </c>
      <c r="G59" s="164" t="s">
        <v>257</v>
      </c>
      <c r="K59" s="98" t="e">
        <f>IF(#REF!&lt;&gt;"",1,0)</f>
        <v>#REF!</v>
      </c>
    </row>
    <row r="60" spans="2:11" ht="95.4" customHeight="1" thickBot="1" x14ac:dyDescent="0.3">
      <c r="B60" s="110">
        <v>620</v>
      </c>
      <c r="C60" s="80" t="s">
        <v>19</v>
      </c>
      <c r="D60" s="80"/>
      <c r="E60" s="80" t="s">
        <v>322</v>
      </c>
      <c r="F60" s="163" t="s">
        <v>257</v>
      </c>
      <c r="G60" s="164" t="s">
        <v>257</v>
      </c>
      <c r="K60" s="98" t="e">
        <f>IF(#REF!&lt;&gt;"",1,0)</f>
        <v>#REF!</v>
      </c>
    </row>
    <row r="61" spans="2:11" ht="95.4" customHeight="1" thickBot="1" x14ac:dyDescent="0.3">
      <c r="B61" s="110">
        <v>620</v>
      </c>
      <c r="C61" s="80" t="s">
        <v>19</v>
      </c>
      <c r="D61" s="80"/>
      <c r="E61" s="80" t="s">
        <v>323</v>
      </c>
      <c r="F61" s="163" t="s">
        <v>257</v>
      </c>
      <c r="G61" s="164" t="s">
        <v>257</v>
      </c>
      <c r="K61" s="98" t="e">
        <f>IF(#REF!&lt;&gt;"",1,0)</f>
        <v>#REF!</v>
      </c>
    </row>
    <row r="62" spans="2:11" ht="95.4" customHeight="1" thickBot="1" x14ac:dyDescent="0.3">
      <c r="B62" s="110">
        <v>620</v>
      </c>
      <c r="C62" s="80" t="s">
        <v>19</v>
      </c>
      <c r="D62" s="80"/>
      <c r="E62" s="80" t="s">
        <v>324</v>
      </c>
      <c r="F62" s="163" t="s">
        <v>257</v>
      </c>
      <c r="G62" s="164" t="s">
        <v>257</v>
      </c>
      <c r="K62" s="98" t="e">
        <f>IF(#REF!&lt;&gt;"",1,0)</f>
        <v>#REF!</v>
      </c>
    </row>
    <row r="63" spans="2:11" ht="95.4" customHeight="1" thickBot="1" x14ac:dyDescent="0.3">
      <c r="B63" s="110">
        <v>620</v>
      </c>
      <c r="C63" s="80" t="s">
        <v>19</v>
      </c>
      <c r="D63" s="80"/>
      <c r="E63" s="80" t="s">
        <v>325</v>
      </c>
      <c r="F63" s="163" t="s">
        <v>257</v>
      </c>
      <c r="G63" s="164" t="s">
        <v>257</v>
      </c>
      <c r="K63" s="98" t="e">
        <f>IF(#REF!&lt;&gt;"",1,0)</f>
        <v>#REF!</v>
      </c>
    </row>
    <row r="64" spans="2:11" ht="95.4" customHeight="1" thickBot="1" x14ac:dyDescent="0.3">
      <c r="B64" s="110">
        <v>620</v>
      </c>
      <c r="C64" s="80" t="s">
        <v>19</v>
      </c>
      <c r="D64" s="80"/>
      <c r="E64" s="80" t="s">
        <v>326</v>
      </c>
      <c r="F64" s="163" t="s">
        <v>257</v>
      </c>
      <c r="G64" s="164" t="s">
        <v>257</v>
      </c>
      <c r="K64" s="98" t="e">
        <f>IF(#REF!&lt;&gt;"",1,0)</f>
        <v>#REF!</v>
      </c>
    </row>
    <row r="65" spans="2:11" ht="95.4" customHeight="1" thickBot="1" x14ac:dyDescent="0.3">
      <c r="B65" s="110">
        <v>620</v>
      </c>
      <c r="C65" s="80" t="s">
        <v>19</v>
      </c>
      <c r="D65" s="80"/>
      <c r="E65" s="80" t="s">
        <v>327</v>
      </c>
      <c r="F65" s="163" t="s">
        <v>257</v>
      </c>
      <c r="G65" s="164" t="s">
        <v>257</v>
      </c>
      <c r="K65" s="98" t="e">
        <f>IF(#REF!&lt;&gt;"",1,0)</f>
        <v>#REF!</v>
      </c>
    </row>
    <row r="66" spans="2:11" ht="95.4" customHeight="1" thickBot="1" x14ac:dyDescent="0.3">
      <c r="B66" s="110">
        <v>620</v>
      </c>
      <c r="C66" s="80" t="s">
        <v>19</v>
      </c>
      <c r="D66" s="80"/>
      <c r="E66" s="80" t="s">
        <v>328</v>
      </c>
      <c r="F66" s="163" t="s">
        <v>257</v>
      </c>
      <c r="G66" s="164" t="s">
        <v>257</v>
      </c>
      <c r="K66" s="98" t="e">
        <f>IF(#REF!&lt;&gt;"",1,0)</f>
        <v>#REF!</v>
      </c>
    </row>
    <row r="67" spans="2:11" ht="95.4" customHeight="1" thickBot="1" x14ac:dyDescent="0.3">
      <c r="B67" s="110">
        <v>620</v>
      </c>
      <c r="C67" s="80" t="s">
        <v>19</v>
      </c>
      <c r="D67" s="80"/>
      <c r="E67" s="80" t="s">
        <v>329</v>
      </c>
      <c r="F67" s="163" t="s">
        <v>257</v>
      </c>
      <c r="G67" s="164" t="s">
        <v>257</v>
      </c>
      <c r="K67" s="98" t="e">
        <f>IF(#REF!&lt;&gt;"",1,0)</f>
        <v>#REF!</v>
      </c>
    </row>
    <row r="68" spans="2:11" ht="95.4" customHeight="1" thickBot="1" x14ac:dyDescent="0.3">
      <c r="B68" s="110">
        <v>620</v>
      </c>
      <c r="C68" s="80" t="s">
        <v>19</v>
      </c>
      <c r="D68" s="80"/>
      <c r="E68" s="80" t="s">
        <v>330</v>
      </c>
      <c r="F68" s="163" t="s">
        <v>257</v>
      </c>
      <c r="G68" s="164" t="s">
        <v>257</v>
      </c>
      <c r="K68" s="98" t="e">
        <f>IF(#REF!&lt;&gt;"",1,0)</f>
        <v>#REF!</v>
      </c>
    </row>
    <row r="69" spans="2:11" ht="95.4" customHeight="1" thickBot="1" x14ac:dyDescent="0.3">
      <c r="B69" s="110">
        <v>620</v>
      </c>
      <c r="C69" s="80" t="s">
        <v>19</v>
      </c>
      <c r="D69" s="80"/>
      <c r="E69" s="80" t="s">
        <v>331</v>
      </c>
      <c r="F69" s="163" t="s">
        <v>257</v>
      </c>
      <c r="G69" s="164" t="s">
        <v>257</v>
      </c>
      <c r="K69" s="98" t="e">
        <f>IF(#REF!&lt;&gt;"",1,0)</f>
        <v>#REF!</v>
      </c>
    </row>
    <row r="70" spans="2:11" ht="95.4" customHeight="1" thickBot="1" x14ac:dyDescent="0.3">
      <c r="B70" s="110">
        <v>620</v>
      </c>
      <c r="C70" s="80" t="s">
        <v>19</v>
      </c>
      <c r="D70" s="80"/>
      <c r="E70" s="80" t="s">
        <v>332</v>
      </c>
      <c r="F70" s="163" t="s">
        <v>257</v>
      </c>
      <c r="G70" s="164" t="s">
        <v>257</v>
      </c>
      <c r="K70" s="98" t="e">
        <f>IF(#REF!&lt;&gt;"",1,0)</f>
        <v>#REF!</v>
      </c>
    </row>
    <row r="71" spans="2:11" ht="95.4" customHeight="1" thickBot="1" x14ac:dyDescent="0.3">
      <c r="B71" s="110">
        <v>620</v>
      </c>
      <c r="C71" s="80" t="s">
        <v>19</v>
      </c>
      <c r="D71" s="80"/>
      <c r="E71" s="80" t="s">
        <v>333</v>
      </c>
      <c r="F71" s="163" t="s">
        <v>257</v>
      </c>
      <c r="G71" s="164" t="s">
        <v>257</v>
      </c>
      <c r="K71" s="98" t="e">
        <f>IF(#REF!&lt;&gt;"",1,0)</f>
        <v>#REF!</v>
      </c>
    </row>
    <row r="72" spans="2:11" ht="95.4" customHeight="1" thickBot="1" x14ac:dyDescent="0.3">
      <c r="B72" s="110">
        <v>620</v>
      </c>
      <c r="C72" s="80" t="s">
        <v>19</v>
      </c>
      <c r="D72" s="80"/>
      <c r="E72" s="80" t="s">
        <v>334</v>
      </c>
      <c r="F72" s="163" t="s">
        <v>257</v>
      </c>
      <c r="G72" s="164" t="s">
        <v>257</v>
      </c>
      <c r="K72" s="98" t="e">
        <f>IF(#REF!&lt;&gt;"",1,0)</f>
        <v>#REF!</v>
      </c>
    </row>
    <row r="73" spans="2:11" ht="95.4" customHeight="1" thickBot="1" x14ac:dyDescent="0.3">
      <c r="B73" s="110">
        <v>620</v>
      </c>
      <c r="C73" s="80" t="s">
        <v>19</v>
      </c>
      <c r="D73" s="80"/>
      <c r="E73" s="80" t="s">
        <v>335</v>
      </c>
      <c r="F73" s="163" t="s">
        <v>257</v>
      </c>
      <c r="G73" s="164" t="s">
        <v>257</v>
      </c>
      <c r="K73" s="98" t="e">
        <f>IF(#REF!&lt;&gt;"",1,0)</f>
        <v>#REF!</v>
      </c>
    </row>
    <row r="74" spans="2:11" ht="95.4" customHeight="1" thickBot="1" x14ac:dyDescent="0.3">
      <c r="B74" s="110">
        <v>620</v>
      </c>
      <c r="C74" s="80" t="s">
        <v>19</v>
      </c>
      <c r="D74" s="80"/>
      <c r="E74" s="80" t="s">
        <v>336</v>
      </c>
      <c r="F74" s="163" t="s">
        <v>257</v>
      </c>
      <c r="G74" s="164" t="s">
        <v>257</v>
      </c>
      <c r="K74" s="98" t="e">
        <f>IF(#REF!&lt;&gt;"",1,0)</f>
        <v>#REF!</v>
      </c>
    </row>
    <row r="75" spans="2:11" ht="95.4" customHeight="1" thickBot="1" x14ac:dyDescent="0.3">
      <c r="B75" s="110">
        <v>620</v>
      </c>
      <c r="C75" s="80" t="s">
        <v>19</v>
      </c>
      <c r="D75" s="80"/>
      <c r="E75" s="80" t="s">
        <v>345</v>
      </c>
      <c r="F75" s="163" t="s">
        <v>257</v>
      </c>
      <c r="G75" s="164" t="s">
        <v>257</v>
      </c>
      <c r="K75" s="98" t="e">
        <f>IF(#REF!&lt;&gt;"",1,0)</f>
        <v>#REF!</v>
      </c>
    </row>
    <row r="76" spans="2:11" ht="95.4" customHeight="1" thickBot="1" x14ac:dyDescent="0.3">
      <c r="B76" s="110">
        <v>620</v>
      </c>
      <c r="C76" s="80" t="s">
        <v>19</v>
      </c>
      <c r="D76" s="80"/>
      <c r="E76" s="80" t="s">
        <v>346</v>
      </c>
      <c r="F76" s="163" t="s">
        <v>257</v>
      </c>
      <c r="G76" s="164" t="s">
        <v>257</v>
      </c>
      <c r="K76" s="98" t="e">
        <f>IF(#REF!&lt;&gt;"",1,0)</f>
        <v>#REF!</v>
      </c>
    </row>
    <row r="77" spans="2:11" ht="95.4" customHeight="1" thickBot="1" x14ac:dyDescent="0.3">
      <c r="B77" s="110">
        <v>620</v>
      </c>
      <c r="C77" s="80" t="s">
        <v>19</v>
      </c>
      <c r="D77" s="80"/>
      <c r="E77" s="80" t="s">
        <v>347</v>
      </c>
      <c r="F77" s="163" t="s">
        <v>257</v>
      </c>
      <c r="G77" s="164" t="s">
        <v>257</v>
      </c>
      <c r="K77" s="98" t="e">
        <f>IF(#REF!&lt;&gt;"",1,0)</f>
        <v>#REF!</v>
      </c>
    </row>
    <row r="78" spans="2:11" ht="95.4" customHeight="1" thickBot="1" x14ac:dyDescent="0.3">
      <c r="B78" s="110">
        <v>620</v>
      </c>
      <c r="C78" s="80" t="s">
        <v>19</v>
      </c>
      <c r="D78" s="80"/>
      <c r="E78" s="80" t="s">
        <v>348</v>
      </c>
      <c r="F78" s="163" t="s">
        <v>257</v>
      </c>
      <c r="G78" s="164" t="s">
        <v>257</v>
      </c>
      <c r="K78" s="98" t="e">
        <f>IF(#REF!&lt;&gt;"",1,0)</f>
        <v>#REF!</v>
      </c>
    </row>
    <row r="79" spans="2:11" ht="95.4" customHeight="1" thickBot="1" x14ac:dyDescent="0.3">
      <c r="B79" s="110">
        <v>620</v>
      </c>
      <c r="C79" s="80" t="s">
        <v>19</v>
      </c>
      <c r="D79" s="80"/>
      <c r="E79" s="80" t="s">
        <v>349</v>
      </c>
      <c r="F79" s="163" t="s">
        <v>257</v>
      </c>
      <c r="G79" s="164" t="s">
        <v>257</v>
      </c>
      <c r="K79" s="98" t="e">
        <f>IF(#REF!&lt;&gt;"",1,0)</f>
        <v>#REF!</v>
      </c>
    </row>
    <row r="80" spans="2:11" ht="95.4" customHeight="1" thickBot="1" x14ac:dyDescent="0.3">
      <c r="B80" s="110">
        <v>620</v>
      </c>
      <c r="C80" s="80" t="s">
        <v>19</v>
      </c>
      <c r="D80" s="80"/>
      <c r="E80" s="80" t="s">
        <v>350</v>
      </c>
      <c r="F80" s="163" t="s">
        <v>257</v>
      </c>
      <c r="G80" s="164" t="s">
        <v>257</v>
      </c>
      <c r="K80" s="98" t="e">
        <f>IF(#REF!&lt;&gt;"",1,0)</f>
        <v>#REF!</v>
      </c>
    </row>
    <row r="81" spans="2:11" ht="95.4" customHeight="1" thickBot="1" x14ac:dyDescent="0.3">
      <c r="B81" s="110">
        <v>620</v>
      </c>
      <c r="C81" s="80" t="s">
        <v>19</v>
      </c>
      <c r="D81" s="80"/>
      <c r="E81" s="80" t="s">
        <v>351</v>
      </c>
      <c r="F81" s="163" t="s">
        <v>257</v>
      </c>
      <c r="G81" s="164" t="s">
        <v>257</v>
      </c>
      <c r="K81" s="98" t="e">
        <f>IF(#REF!&lt;&gt;"",1,0)</f>
        <v>#REF!</v>
      </c>
    </row>
    <row r="82" spans="2:11" ht="95.4" customHeight="1" thickBot="1" x14ac:dyDescent="0.3">
      <c r="B82" s="110">
        <v>620</v>
      </c>
      <c r="C82" s="80" t="s">
        <v>19</v>
      </c>
      <c r="D82" s="80"/>
      <c r="E82" s="80" t="s">
        <v>352</v>
      </c>
      <c r="F82" s="163" t="s">
        <v>257</v>
      </c>
      <c r="G82" s="164" t="s">
        <v>257</v>
      </c>
      <c r="K82" s="98" t="e">
        <f>IF(#REF!&lt;&gt;"",1,0)</f>
        <v>#REF!</v>
      </c>
    </row>
    <row r="83" spans="2:11" ht="95.4" customHeight="1" thickBot="1" x14ac:dyDescent="0.3">
      <c r="B83" s="110">
        <v>620</v>
      </c>
      <c r="C83" s="80" t="s">
        <v>19</v>
      </c>
      <c r="D83" s="80"/>
      <c r="E83" s="80" t="s">
        <v>353</v>
      </c>
      <c r="F83" s="163" t="s">
        <v>257</v>
      </c>
      <c r="G83" s="164" t="s">
        <v>257</v>
      </c>
      <c r="K83" s="98" t="e">
        <f>IF(#REF!&lt;&gt;"",1,0)</f>
        <v>#REF!</v>
      </c>
    </row>
    <row r="84" spans="2:11" ht="95.4" customHeight="1" thickBot="1" x14ac:dyDescent="0.3">
      <c r="B84" s="110">
        <v>620</v>
      </c>
      <c r="C84" s="80" t="s">
        <v>19</v>
      </c>
      <c r="D84" s="80"/>
      <c r="E84" s="80" t="s">
        <v>354</v>
      </c>
      <c r="F84" s="163" t="s">
        <v>257</v>
      </c>
      <c r="G84" s="164" t="s">
        <v>257</v>
      </c>
      <c r="K84" s="98" t="e">
        <f>IF(#REF!&lt;&gt;"",1,0)</f>
        <v>#REF!</v>
      </c>
    </row>
    <row r="85" spans="2:11" ht="95.4" customHeight="1" thickBot="1" x14ac:dyDescent="0.3">
      <c r="B85" s="110">
        <v>620</v>
      </c>
      <c r="C85" s="80" t="s">
        <v>19</v>
      </c>
      <c r="D85" s="80"/>
      <c r="E85" s="80" t="s">
        <v>355</v>
      </c>
      <c r="F85" s="163" t="s">
        <v>257</v>
      </c>
      <c r="G85" s="164" t="s">
        <v>257</v>
      </c>
      <c r="K85" s="98" t="e">
        <f>IF(#REF!&lt;&gt;"",1,0)</f>
        <v>#REF!</v>
      </c>
    </row>
    <row r="86" spans="2:11" ht="95.4" customHeight="1" thickBot="1" x14ac:dyDescent="0.3">
      <c r="B86" s="110">
        <v>620</v>
      </c>
      <c r="C86" s="80" t="s">
        <v>19</v>
      </c>
      <c r="D86" s="80"/>
      <c r="E86" s="80" t="s">
        <v>356</v>
      </c>
      <c r="F86" s="163" t="s">
        <v>257</v>
      </c>
      <c r="G86" s="164" t="s">
        <v>257</v>
      </c>
      <c r="K86" s="98" t="e">
        <f>IF(#REF!&lt;&gt;"",1,0)</f>
        <v>#REF!</v>
      </c>
    </row>
    <row r="87" spans="2:11" ht="95.4" customHeight="1" thickBot="1" x14ac:dyDescent="0.3">
      <c r="B87" s="110">
        <v>620</v>
      </c>
      <c r="C87" s="80" t="s">
        <v>19</v>
      </c>
      <c r="D87" s="80"/>
      <c r="E87" s="80" t="s">
        <v>357</v>
      </c>
      <c r="F87" s="163" t="s">
        <v>257</v>
      </c>
      <c r="G87" s="164" t="s">
        <v>257</v>
      </c>
      <c r="K87" s="98" t="e">
        <f>IF(#REF!&lt;&gt;"",1,0)</f>
        <v>#REF!</v>
      </c>
    </row>
  </sheetData>
  <printOptions horizontalCentered="1"/>
  <pageMargins left="0.5" right="0.5" top="1.35" bottom="0.75" header="0.55000000000000004" footer="0.3"/>
  <pageSetup paperSize="9" fitToHeight="0" orientation="portrait" r:id="rId1"/>
  <headerFooter>
    <oddHeader>&amp;C&amp;"+,Regular"&amp;24&amp;K04-049Vacation Items&amp;"Corbel,Regular"&amp;10
&amp;"-,Regular"&amp;12CHECKLIST</oddHeader>
    <oddFooter>&amp;C&amp;K04+000Page &amp;P of &amp;N</oddFooter>
  </headerFooter>
  <drawing r:id="rId2"/>
  <tableParts count="2">
    <tablePart r:id="rId3"/>
    <tablePart r:id="rId4"/>
  </tableParts>
  <extLst>
    <ext xmlns:x15="http://schemas.microsoft.com/office/spreadsheetml/2010/11/main" uri="{3A4CF648-6AED-40f4-86FF-DC5316D8AED3}">
      <x14:slicerList xmlns:x14="http://schemas.microsoft.com/office/spreadsheetml/2009/9/main">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1863F-FDDE-4C0A-8239-2C49315D3A6F}">
  <sheetPr codeName="Planilha1"/>
  <dimension ref="A1:FH300"/>
  <sheetViews>
    <sheetView showGridLines="0" zoomScale="90" zoomScaleNormal="90" workbookViewId="0">
      <selection activeCell="FH4" sqref="FH4"/>
    </sheetView>
  </sheetViews>
  <sheetFormatPr defaultColWidth="20.6640625" defaultRowHeight="13.8" x14ac:dyDescent="0.3"/>
  <cols>
    <col min="1" max="1" width="18.33203125" style="2" customWidth="1"/>
    <col min="2" max="2" width="20.6640625" style="2"/>
    <col min="3" max="4" width="24.6640625" style="2" customWidth="1"/>
    <col min="5" max="16" width="20.6640625" style="2"/>
    <col min="17" max="17" width="48.33203125" style="2" customWidth="1"/>
    <col min="18" max="18" width="20.44140625" style="2" customWidth="1"/>
    <col min="19" max="30" width="20.6640625" style="2" customWidth="1"/>
    <col min="31" max="16384" width="20.6640625" style="2"/>
  </cols>
  <sheetData>
    <row r="1" spans="1:164" ht="122.4" customHeight="1" x14ac:dyDescent="0.3"/>
    <row r="2" spans="1:164" ht="82.95" customHeight="1" x14ac:dyDescent="0.3">
      <c r="A2" s="89" t="s">
        <v>87</v>
      </c>
      <c r="B2" s="90" t="s">
        <v>86</v>
      </c>
      <c r="C2" s="90" t="s">
        <v>359</v>
      </c>
      <c r="D2" s="90" t="s">
        <v>88</v>
      </c>
      <c r="E2" s="90" t="s">
        <v>89</v>
      </c>
      <c r="F2" s="90" t="s">
        <v>90</v>
      </c>
      <c r="G2" s="90" t="s">
        <v>91</v>
      </c>
      <c r="H2" s="90" t="s">
        <v>92</v>
      </c>
      <c r="I2" s="90" t="s">
        <v>93</v>
      </c>
      <c r="J2" s="90" t="s">
        <v>38</v>
      </c>
      <c r="K2" s="90" t="s">
        <v>94</v>
      </c>
      <c r="L2" s="90" t="s">
        <v>95</v>
      </c>
      <c r="M2" s="90" t="s">
        <v>96</v>
      </c>
      <c r="N2" s="90" t="s">
        <v>97</v>
      </c>
      <c r="O2" s="90" t="s">
        <v>98</v>
      </c>
      <c r="P2" s="90" t="s">
        <v>99</v>
      </c>
      <c r="Q2" s="90" t="s">
        <v>100</v>
      </c>
      <c r="R2" s="90" t="s">
        <v>101</v>
      </c>
      <c r="S2" s="90" t="s">
        <v>102</v>
      </c>
      <c r="T2" s="90" t="s">
        <v>103</v>
      </c>
      <c r="U2" s="90" t="s">
        <v>104</v>
      </c>
      <c r="V2" s="90" t="s">
        <v>105</v>
      </c>
      <c r="W2" s="90" t="s">
        <v>106</v>
      </c>
      <c r="X2" s="90" t="s">
        <v>107</v>
      </c>
      <c r="Y2" s="90" t="s">
        <v>108</v>
      </c>
      <c r="Z2" s="90" t="s">
        <v>109</v>
      </c>
      <c r="AA2" s="90" t="s">
        <v>110</v>
      </c>
      <c r="AB2" s="90" t="s">
        <v>111</v>
      </c>
      <c r="AC2" s="90" t="s">
        <v>112</v>
      </c>
      <c r="AD2" s="90" t="s">
        <v>113</v>
      </c>
      <c r="AE2" s="90" t="s">
        <v>114</v>
      </c>
      <c r="AF2" s="90" t="s">
        <v>115</v>
      </c>
      <c r="AG2" s="90" t="s">
        <v>116</v>
      </c>
      <c r="AH2" s="90" t="s">
        <v>117</v>
      </c>
      <c r="AI2" s="90" t="s">
        <v>118</v>
      </c>
      <c r="AJ2" s="90" t="s">
        <v>119</v>
      </c>
      <c r="AK2" s="90" t="s">
        <v>120</v>
      </c>
      <c r="AL2" s="90" t="s">
        <v>121</v>
      </c>
      <c r="AM2" s="90" t="s">
        <v>122</v>
      </c>
      <c r="AN2" s="90" t="s">
        <v>123</v>
      </c>
      <c r="AO2" s="90" t="s">
        <v>124</v>
      </c>
      <c r="AP2" s="90" t="s">
        <v>125</v>
      </c>
      <c r="AQ2" s="90" t="s">
        <v>126</v>
      </c>
      <c r="AR2" s="90" t="s">
        <v>127</v>
      </c>
      <c r="AS2" s="90" t="s">
        <v>128</v>
      </c>
      <c r="AT2" s="90" t="s">
        <v>129</v>
      </c>
      <c r="AU2" s="90" t="s">
        <v>130</v>
      </c>
      <c r="AV2" s="90" t="s">
        <v>131</v>
      </c>
      <c r="AW2" s="90" t="s">
        <v>132</v>
      </c>
      <c r="AX2" s="90" t="s">
        <v>133</v>
      </c>
      <c r="AY2" s="90" t="s">
        <v>134</v>
      </c>
      <c r="AZ2" s="90" t="s">
        <v>135</v>
      </c>
      <c r="BA2" s="90" t="s">
        <v>136</v>
      </c>
      <c r="BB2" s="90" t="s">
        <v>137</v>
      </c>
      <c r="BC2" s="90" t="s">
        <v>138</v>
      </c>
      <c r="BD2" s="90" t="s">
        <v>139</v>
      </c>
      <c r="BE2" s="90" t="s">
        <v>140</v>
      </c>
      <c r="BF2" s="90" t="s">
        <v>141</v>
      </c>
      <c r="BG2" s="90" t="s">
        <v>142</v>
      </c>
      <c r="BH2" s="90" t="s">
        <v>143</v>
      </c>
      <c r="BI2" s="90" t="s">
        <v>144</v>
      </c>
      <c r="BJ2" s="90" t="s">
        <v>145</v>
      </c>
      <c r="BK2" s="90" t="s">
        <v>146</v>
      </c>
      <c r="BL2" s="90" t="s">
        <v>147</v>
      </c>
      <c r="BM2" s="90" t="s">
        <v>148</v>
      </c>
      <c r="BN2" s="90" t="s">
        <v>149</v>
      </c>
      <c r="BO2" s="90" t="s">
        <v>150</v>
      </c>
      <c r="BP2" s="90" t="s">
        <v>151</v>
      </c>
      <c r="BQ2" s="90" t="s">
        <v>152</v>
      </c>
      <c r="BR2" s="90" t="s">
        <v>153</v>
      </c>
      <c r="BS2" s="90" t="s">
        <v>154</v>
      </c>
      <c r="BT2" s="90" t="s">
        <v>155</v>
      </c>
      <c r="BU2" s="90" t="s">
        <v>156</v>
      </c>
      <c r="BV2" s="90" t="s">
        <v>157</v>
      </c>
      <c r="BW2" s="90" t="s">
        <v>158</v>
      </c>
      <c r="BX2" s="90" t="s">
        <v>159</v>
      </c>
      <c r="BY2" s="90" t="s">
        <v>160</v>
      </c>
      <c r="BZ2" s="90" t="s">
        <v>161</v>
      </c>
      <c r="CA2" s="90" t="s">
        <v>162</v>
      </c>
      <c r="CB2" s="90" t="s">
        <v>163</v>
      </c>
      <c r="CC2" s="90" t="s">
        <v>164</v>
      </c>
      <c r="CD2" s="90" t="s">
        <v>165</v>
      </c>
      <c r="CE2" s="90" t="s">
        <v>166</v>
      </c>
      <c r="CF2" s="90" t="s">
        <v>167</v>
      </c>
      <c r="CG2" s="90" t="s">
        <v>168</v>
      </c>
      <c r="CH2" s="90" t="s">
        <v>169</v>
      </c>
      <c r="CI2" s="90" t="s">
        <v>170</v>
      </c>
      <c r="CJ2" s="90" t="s">
        <v>171</v>
      </c>
      <c r="CK2" s="90" t="s">
        <v>172</v>
      </c>
      <c r="CL2" s="90" t="s">
        <v>173</v>
      </c>
      <c r="CM2" s="90" t="s">
        <v>174</v>
      </c>
      <c r="CN2" s="90" t="s">
        <v>175</v>
      </c>
      <c r="CO2" s="90" t="s">
        <v>176</v>
      </c>
      <c r="CP2" s="90" t="s">
        <v>177</v>
      </c>
      <c r="CQ2" s="90" t="s">
        <v>178</v>
      </c>
      <c r="CR2" s="90" t="s">
        <v>179</v>
      </c>
      <c r="CS2" s="90" t="s">
        <v>180</v>
      </c>
      <c r="CT2" s="90" t="s">
        <v>181</v>
      </c>
      <c r="CU2" s="90" t="s">
        <v>182</v>
      </c>
      <c r="CV2" s="90" t="s">
        <v>183</v>
      </c>
      <c r="CW2" s="90" t="s">
        <v>184</v>
      </c>
      <c r="CX2" s="90" t="s">
        <v>185</v>
      </c>
      <c r="CY2" s="90" t="s">
        <v>186</v>
      </c>
      <c r="CZ2" s="90" t="s">
        <v>187</v>
      </c>
      <c r="DA2" s="90" t="s">
        <v>188</v>
      </c>
      <c r="DB2" s="90" t="s">
        <v>189</v>
      </c>
      <c r="DC2" s="90" t="s">
        <v>190</v>
      </c>
      <c r="DD2" s="90" t="s">
        <v>191</v>
      </c>
      <c r="DE2" s="90" t="s">
        <v>192</v>
      </c>
      <c r="DF2" s="90" t="s">
        <v>193</v>
      </c>
      <c r="DG2" s="90" t="s">
        <v>194</v>
      </c>
      <c r="DH2" s="90" t="s">
        <v>195</v>
      </c>
      <c r="DI2" s="90" t="s">
        <v>196</v>
      </c>
      <c r="DJ2" s="90" t="s">
        <v>197</v>
      </c>
      <c r="DK2" s="90" t="s">
        <v>198</v>
      </c>
      <c r="DL2" s="90" t="s">
        <v>199</v>
      </c>
      <c r="DM2" s="90" t="s">
        <v>200</v>
      </c>
      <c r="DN2" s="90" t="s">
        <v>201</v>
      </c>
      <c r="DO2" s="90" t="s">
        <v>202</v>
      </c>
      <c r="DP2" s="90" t="s">
        <v>203</v>
      </c>
      <c r="DQ2" s="90" t="s">
        <v>204</v>
      </c>
      <c r="DR2" s="90" t="s">
        <v>205</v>
      </c>
      <c r="DS2" s="90" t="s">
        <v>206</v>
      </c>
      <c r="DT2" s="90" t="s">
        <v>207</v>
      </c>
      <c r="DU2" s="90" t="s">
        <v>208</v>
      </c>
      <c r="DV2" s="90" t="s">
        <v>209</v>
      </c>
      <c r="DW2" s="90" t="s">
        <v>210</v>
      </c>
      <c r="DX2" s="90" t="s">
        <v>211</v>
      </c>
      <c r="DY2" s="90" t="s">
        <v>212</v>
      </c>
      <c r="DZ2" s="90" t="s">
        <v>213</v>
      </c>
      <c r="EA2" s="90" t="s">
        <v>214</v>
      </c>
      <c r="EB2" s="90" t="s">
        <v>215</v>
      </c>
      <c r="EC2" s="90" t="s">
        <v>216</v>
      </c>
      <c r="ED2" s="90" t="s">
        <v>217</v>
      </c>
      <c r="EE2" s="90" t="s">
        <v>218</v>
      </c>
      <c r="EF2" s="90" t="s">
        <v>219</v>
      </c>
      <c r="EG2" s="90" t="s">
        <v>220</v>
      </c>
      <c r="EH2" s="90" t="s">
        <v>221</v>
      </c>
      <c r="EI2" s="90" t="s">
        <v>222</v>
      </c>
      <c r="EJ2" s="90" t="s">
        <v>223</v>
      </c>
      <c r="EK2" s="90" t="s">
        <v>224</v>
      </c>
      <c r="EL2" s="90" t="s">
        <v>225</v>
      </c>
      <c r="EM2" s="90" t="s">
        <v>226</v>
      </c>
      <c r="EN2" s="90" t="s">
        <v>227</v>
      </c>
      <c r="EO2" s="90" t="s">
        <v>228</v>
      </c>
      <c r="EP2" s="90" t="s">
        <v>229</v>
      </c>
      <c r="EQ2" s="90" t="s">
        <v>230</v>
      </c>
      <c r="ER2" s="90" t="s">
        <v>231</v>
      </c>
      <c r="ES2" s="90" t="s">
        <v>232</v>
      </c>
      <c r="ET2" s="90" t="s">
        <v>233</v>
      </c>
      <c r="EU2" s="90" t="s">
        <v>234</v>
      </c>
      <c r="EV2" s="90" t="s">
        <v>235</v>
      </c>
      <c r="EW2" s="90" t="s">
        <v>236</v>
      </c>
      <c r="EX2" s="90" t="s">
        <v>237</v>
      </c>
      <c r="EY2" s="90" t="s">
        <v>238</v>
      </c>
      <c r="EZ2" s="90" t="s">
        <v>239</v>
      </c>
      <c r="FA2" s="90" t="s">
        <v>240</v>
      </c>
      <c r="FB2" s="90" t="s">
        <v>241</v>
      </c>
      <c r="FC2" s="90" t="s">
        <v>242</v>
      </c>
      <c r="FD2" s="90" t="s">
        <v>243</v>
      </c>
      <c r="FE2" s="90" t="s">
        <v>244</v>
      </c>
      <c r="FF2" s="90" t="s">
        <v>245</v>
      </c>
      <c r="FG2" s="90" t="s">
        <v>246</v>
      </c>
      <c r="FH2" s="90" t="s">
        <v>247</v>
      </c>
    </row>
    <row r="3" spans="1:164" ht="50.1" customHeight="1" x14ac:dyDescent="0.3">
      <c r="A3" s="136" t="s">
        <v>248</v>
      </c>
      <c r="B3" s="137">
        <v>478</v>
      </c>
      <c r="C3" s="137"/>
      <c r="D3" s="137" t="s">
        <v>41</v>
      </c>
      <c r="E3" s="137" t="s">
        <v>249</v>
      </c>
      <c r="F3" s="137" t="s">
        <v>19</v>
      </c>
      <c r="G3" s="137" t="s">
        <v>19</v>
      </c>
      <c r="H3" s="137"/>
      <c r="I3" s="137" t="s">
        <v>70</v>
      </c>
      <c r="J3" s="137"/>
      <c r="K3" s="137" t="s">
        <v>61</v>
      </c>
      <c r="L3" s="137"/>
      <c r="M3" s="137"/>
      <c r="N3" s="137"/>
      <c r="O3" s="137"/>
      <c r="P3" s="137"/>
      <c r="Q3" s="137"/>
      <c r="R3" s="137"/>
      <c r="S3" s="137"/>
      <c r="T3" s="137"/>
      <c r="U3" s="137"/>
      <c r="V3" s="137"/>
      <c r="W3" s="137"/>
      <c r="X3" s="137"/>
      <c r="Y3" s="137"/>
      <c r="Z3" s="137" t="s">
        <v>250</v>
      </c>
      <c r="AA3" s="137"/>
      <c r="AB3" s="137"/>
      <c r="AC3" s="137"/>
      <c r="AD3" s="137"/>
      <c r="AE3" s="137"/>
      <c r="AF3" s="137"/>
      <c r="AG3" s="138"/>
      <c r="AH3" s="138"/>
      <c r="AI3" s="138"/>
      <c r="AJ3" s="138"/>
      <c r="AK3" s="138"/>
      <c r="AL3" s="138"/>
      <c r="AM3" s="138"/>
      <c r="AN3" s="138"/>
      <c r="AO3" s="138"/>
      <c r="AP3" s="138"/>
      <c r="AQ3" s="138"/>
      <c r="AR3" s="138"/>
      <c r="AS3" s="138"/>
      <c r="AT3" s="138"/>
      <c r="AU3" s="138"/>
      <c r="AV3" s="138"/>
      <c r="AW3" s="138"/>
      <c r="AX3" s="138" t="s">
        <v>251</v>
      </c>
      <c r="AY3" s="138" t="s">
        <v>252</v>
      </c>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t="s">
        <v>253</v>
      </c>
      <c r="CC3" s="138" t="s">
        <v>254</v>
      </c>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t="s">
        <v>74</v>
      </c>
      <c r="FH3" s="138" t="s">
        <v>255</v>
      </c>
    </row>
    <row r="4" spans="1:164" ht="50.1" customHeight="1" x14ac:dyDescent="0.3">
      <c r="A4" s="136" t="s">
        <v>256</v>
      </c>
      <c r="B4" s="137">
        <v>620</v>
      </c>
      <c r="C4" s="137"/>
      <c r="D4" s="137" t="s">
        <v>41</v>
      </c>
      <c r="E4" s="137" t="s">
        <v>249</v>
      </c>
      <c r="F4" s="137" t="s">
        <v>19</v>
      </c>
      <c r="G4" s="137" t="s">
        <v>19</v>
      </c>
      <c r="H4" s="137"/>
      <c r="I4" s="137" t="s">
        <v>70</v>
      </c>
      <c r="J4" s="137"/>
      <c r="K4" s="137"/>
      <c r="L4" s="137" t="s">
        <v>257</v>
      </c>
      <c r="M4" s="137" t="s">
        <v>257</v>
      </c>
      <c r="N4" s="137" t="s">
        <v>257</v>
      </c>
      <c r="O4" s="137" t="s">
        <v>257</v>
      </c>
      <c r="P4" s="137" t="s">
        <v>257</v>
      </c>
      <c r="Q4" s="137" t="s">
        <v>257</v>
      </c>
      <c r="R4" s="137" t="s">
        <v>257</v>
      </c>
      <c r="S4" s="137" t="s">
        <v>257</v>
      </c>
      <c r="T4" s="137" t="s">
        <v>257</v>
      </c>
      <c r="U4" s="137" t="s">
        <v>257</v>
      </c>
      <c r="V4" s="137" t="s">
        <v>257</v>
      </c>
      <c r="W4" s="137" t="s">
        <v>257</v>
      </c>
      <c r="X4" s="137" t="s">
        <v>257</v>
      </c>
      <c r="Y4" s="137" t="s">
        <v>257</v>
      </c>
      <c r="Z4" s="137" t="s">
        <v>257</v>
      </c>
      <c r="AA4" s="137" t="s">
        <v>257</v>
      </c>
      <c r="AB4" s="137" t="s">
        <v>257</v>
      </c>
      <c r="AC4" s="137" t="s">
        <v>257</v>
      </c>
      <c r="AD4" s="137" t="s">
        <v>257</v>
      </c>
      <c r="AE4" s="137" t="s">
        <v>257</v>
      </c>
      <c r="AF4" s="137" t="s">
        <v>257</v>
      </c>
      <c r="AG4" s="137" t="s">
        <v>257</v>
      </c>
      <c r="AH4" s="137" t="s">
        <v>257</v>
      </c>
      <c r="AI4" s="137" t="s">
        <v>257</v>
      </c>
      <c r="AJ4" s="137" t="s">
        <v>258</v>
      </c>
      <c r="AK4" s="137" t="s">
        <v>259</v>
      </c>
      <c r="AL4" s="137" t="s">
        <v>257</v>
      </c>
      <c r="AM4" s="137" t="s">
        <v>257</v>
      </c>
      <c r="AN4" s="137" t="s">
        <v>257</v>
      </c>
      <c r="AO4" s="137" t="s">
        <v>257</v>
      </c>
      <c r="AP4" s="137" t="s">
        <v>257</v>
      </c>
      <c r="AQ4" s="137" t="s">
        <v>257</v>
      </c>
      <c r="AR4" s="137" t="s">
        <v>257</v>
      </c>
      <c r="AS4" s="137" t="s">
        <v>257</v>
      </c>
      <c r="AT4" s="137" t="s">
        <v>257</v>
      </c>
      <c r="AU4" s="137" t="s">
        <v>257</v>
      </c>
      <c r="AV4" s="137" t="s">
        <v>257</v>
      </c>
      <c r="AW4" s="137" t="s">
        <v>257</v>
      </c>
      <c r="AX4" s="137" t="s">
        <v>257</v>
      </c>
      <c r="AY4" s="137" t="s">
        <v>257</v>
      </c>
      <c r="AZ4" s="137" t="s">
        <v>257</v>
      </c>
      <c r="BA4" s="137" t="s">
        <v>257</v>
      </c>
      <c r="BB4" s="137" t="s">
        <v>257</v>
      </c>
      <c r="BC4" s="137" t="s">
        <v>257</v>
      </c>
      <c r="BD4" s="137" t="s">
        <v>257</v>
      </c>
      <c r="BE4" s="137" t="s">
        <v>257</v>
      </c>
      <c r="BF4" s="137" t="s">
        <v>257</v>
      </c>
      <c r="BG4" s="137" t="s">
        <v>257</v>
      </c>
      <c r="BH4" s="137" t="s">
        <v>257</v>
      </c>
      <c r="BI4" s="137" t="s">
        <v>257</v>
      </c>
      <c r="BJ4" s="137" t="s">
        <v>257</v>
      </c>
      <c r="BK4" s="137" t="s">
        <v>257</v>
      </c>
      <c r="BL4" s="137" t="s">
        <v>257</v>
      </c>
      <c r="BM4" s="137" t="s">
        <v>257</v>
      </c>
      <c r="BN4" s="137" t="s">
        <v>257</v>
      </c>
      <c r="BO4" s="137" t="s">
        <v>257</v>
      </c>
      <c r="BP4" s="137" t="s">
        <v>257</v>
      </c>
      <c r="BQ4" s="137" t="s">
        <v>257</v>
      </c>
      <c r="BR4" s="137" t="s">
        <v>257</v>
      </c>
      <c r="BS4" s="137" t="s">
        <v>257</v>
      </c>
      <c r="BT4" s="137" t="s">
        <v>257</v>
      </c>
      <c r="BU4" s="137" t="s">
        <v>257</v>
      </c>
      <c r="BV4" s="137" t="s">
        <v>257</v>
      </c>
      <c r="BW4" s="137" t="s">
        <v>257</v>
      </c>
      <c r="BX4" s="137" t="s">
        <v>257</v>
      </c>
      <c r="BY4" s="137" t="s">
        <v>257</v>
      </c>
      <c r="BZ4" s="137" t="s">
        <v>257</v>
      </c>
      <c r="CA4" s="137" t="s">
        <v>257</v>
      </c>
      <c r="CB4" s="137" t="s">
        <v>257</v>
      </c>
      <c r="CC4" s="137" t="s">
        <v>257</v>
      </c>
      <c r="CD4" s="137" t="s">
        <v>257</v>
      </c>
      <c r="CE4" s="137" t="s">
        <v>257</v>
      </c>
      <c r="CF4" s="137" t="s">
        <v>257</v>
      </c>
      <c r="CG4" s="137" t="s">
        <v>257</v>
      </c>
      <c r="CH4" s="137" t="s">
        <v>257</v>
      </c>
      <c r="CI4" s="137" t="s">
        <v>257</v>
      </c>
      <c r="CJ4" s="137" t="s">
        <v>257</v>
      </c>
      <c r="CK4" s="137" t="s">
        <v>257</v>
      </c>
      <c r="CL4" s="137" t="s">
        <v>257</v>
      </c>
      <c r="CM4" s="137" t="s">
        <v>257</v>
      </c>
      <c r="CN4" s="137" t="s">
        <v>257</v>
      </c>
      <c r="CO4" s="137" t="s">
        <v>257</v>
      </c>
      <c r="CP4" s="137" t="s">
        <v>257</v>
      </c>
      <c r="CQ4" s="137" t="s">
        <v>257</v>
      </c>
      <c r="CR4" s="137" t="s">
        <v>257</v>
      </c>
      <c r="CS4" s="137" t="s">
        <v>257</v>
      </c>
      <c r="CT4" s="137" t="s">
        <v>257</v>
      </c>
      <c r="CU4" s="137" t="s">
        <v>257</v>
      </c>
      <c r="CV4" s="137" t="s">
        <v>257</v>
      </c>
      <c r="CW4" s="137" t="s">
        <v>257</v>
      </c>
      <c r="CX4" s="137" t="s">
        <v>257</v>
      </c>
      <c r="CY4" s="137" t="s">
        <v>257</v>
      </c>
      <c r="CZ4" s="137" t="s">
        <v>257</v>
      </c>
      <c r="DA4" s="137" t="s">
        <v>257</v>
      </c>
      <c r="DB4" s="137" t="s">
        <v>257</v>
      </c>
      <c r="DC4" s="137" t="s">
        <v>257</v>
      </c>
      <c r="DD4" s="137" t="s">
        <v>257</v>
      </c>
      <c r="DE4" s="137" t="s">
        <v>257</v>
      </c>
      <c r="DF4" s="137" t="s">
        <v>257</v>
      </c>
      <c r="DG4" s="137" t="s">
        <v>257</v>
      </c>
      <c r="DH4" s="137" t="s">
        <v>257</v>
      </c>
      <c r="DI4" s="137" t="s">
        <v>257</v>
      </c>
      <c r="DJ4" s="137" t="s">
        <v>257</v>
      </c>
      <c r="DK4" s="137" t="s">
        <v>257</v>
      </c>
      <c r="DL4" s="137" t="s">
        <v>257</v>
      </c>
      <c r="DM4" s="137" t="s">
        <v>257</v>
      </c>
      <c r="DN4" s="137" t="s">
        <v>257</v>
      </c>
      <c r="DO4" s="137" t="s">
        <v>257</v>
      </c>
      <c r="DP4" s="137" t="s">
        <v>257</v>
      </c>
      <c r="DQ4" s="137" t="s">
        <v>257</v>
      </c>
      <c r="DR4" s="137" t="s">
        <v>257</v>
      </c>
      <c r="DS4" s="137" t="s">
        <v>257</v>
      </c>
      <c r="DT4" s="137" t="s">
        <v>257</v>
      </c>
      <c r="DU4" s="137" t="s">
        <v>257</v>
      </c>
      <c r="DV4" s="137" t="s">
        <v>257</v>
      </c>
      <c r="DW4" s="137" t="s">
        <v>257</v>
      </c>
      <c r="DX4" s="137" t="s">
        <v>257</v>
      </c>
      <c r="DY4" s="137" t="s">
        <v>257</v>
      </c>
      <c r="DZ4" s="137" t="s">
        <v>257</v>
      </c>
      <c r="EA4" s="137" t="s">
        <v>257</v>
      </c>
      <c r="EB4" s="137" t="s">
        <v>257</v>
      </c>
      <c r="EC4" s="137" t="s">
        <v>257</v>
      </c>
      <c r="ED4" s="137" t="s">
        <v>257</v>
      </c>
      <c r="EE4" s="137" t="s">
        <v>257</v>
      </c>
      <c r="EF4" s="137" t="s">
        <v>257</v>
      </c>
      <c r="EG4" s="137" t="s">
        <v>257</v>
      </c>
      <c r="EH4" s="137" t="s">
        <v>257</v>
      </c>
      <c r="EI4" s="137" t="s">
        <v>257</v>
      </c>
      <c r="EJ4" s="137" t="s">
        <v>257</v>
      </c>
      <c r="EK4" s="137" t="s">
        <v>257</v>
      </c>
      <c r="EL4" s="137" t="s">
        <v>257</v>
      </c>
      <c r="EM4" s="137" t="s">
        <v>257</v>
      </c>
      <c r="EN4" s="137" t="s">
        <v>257</v>
      </c>
      <c r="EO4" s="137" t="s">
        <v>257</v>
      </c>
      <c r="EP4" s="137" t="s">
        <v>257</v>
      </c>
      <c r="EQ4" s="137" t="s">
        <v>257</v>
      </c>
      <c r="ER4" s="137" t="s">
        <v>257</v>
      </c>
      <c r="ES4" s="137" t="s">
        <v>257</v>
      </c>
      <c r="ET4" s="137" t="s">
        <v>257</v>
      </c>
      <c r="EU4" s="137" t="s">
        <v>257</v>
      </c>
      <c r="EV4" s="137" t="s">
        <v>257</v>
      </c>
      <c r="EW4" s="137" t="s">
        <v>257</v>
      </c>
      <c r="EX4" s="137" t="s">
        <v>257</v>
      </c>
      <c r="EY4" s="137" t="s">
        <v>257</v>
      </c>
      <c r="EZ4" s="137" t="s">
        <v>257</v>
      </c>
      <c r="FA4" s="137" t="s">
        <v>257</v>
      </c>
      <c r="FB4" s="137" t="s">
        <v>257</v>
      </c>
      <c r="FC4" s="137" t="s">
        <v>257</v>
      </c>
      <c r="FD4" s="137" t="s">
        <v>257</v>
      </c>
      <c r="FE4" s="137" t="s">
        <v>257</v>
      </c>
      <c r="FF4" s="137" t="s">
        <v>260</v>
      </c>
      <c r="FG4" s="137" t="s">
        <v>74</v>
      </c>
      <c r="FH4" s="137" t="s">
        <v>261</v>
      </c>
    </row>
    <row r="5" spans="1:164" ht="50.1" customHeight="1" x14ac:dyDescent="0.3">
      <c r="A5" s="136" t="s">
        <v>262</v>
      </c>
      <c r="B5" s="137">
        <v>675</v>
      </c>
      <c r="C5" s="137"/>
      <c r="D5" s="137" t="s">
        <v>41</v>
      </c>
      <c r="E5" s="137" t="s">
        <v>249</v>
      </c>
      <c r="F5" s="137" t="s">
        <v>20</v>
      </c>
      <c r="G5" s="137" t="s">
        <v>263</v>
      </c>
      <c r="H5" s="137" t="s">
        <v>264</v>
      </c>
      <c r="I5" s="137" t="s">
        <v>65</v>
      </c>
      <c r="J5" s="137" t="s">
        <v>59</v>
      </c>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t="s">
        <v>265</v>
      </c>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t="s">
        <v>266</v>
      </c>
      <c r="BR5" s="137"/>
      <c r="BS5" s="137" t="s">
        <v>267</v>
      </c>
      <c r="BT5" s="137"/>
      <c r="BU5" s="137"/>
      <c r="BV5" s="137"/>
      <c r="BW5" s="137"/>
      <c r="BX5" s="137"/>
      <c r="BY5" s="137"/>
      <c r="BZ5" s="137"/>
      <c r="CA5" s="137"/>
      <c r="CB5" s="137"/>
      <c r="CC5" s="137"/>
      <c r="CD5" s="137"/>
      <c r="CE5" s="137"/>
      <c r="CF5" s="137"/>
      <c r="CG5" s="137"/>
      <c r="CH5" s="137"/>
      <c r="CI5" s="137"/>
      <c r="CJ5" s="137"/>
      <c r="CK5" s="137"/>
      <c r="CL5" s="137"/>
      <c r="CM5" s="137"/>
      <c r="CN5" s="137"/>
      <c r="CO5" s="137"/>
      <c r="CP5" s="137"/>
      <c r="CQ5" s="137"/>
      <c r="CR5" s="137"/>
      <c r="CS5" s="137"/>
      <c r="CT5" s="137"/>
      <c r="CU5" s="137"/>
      <c r="CV5" s="137"/>
      <c r="CW5" s="137"/>
      <c r="CX5" s="137"/>
      <c r="CY5" s="137"/>
      <c r="CZ5" s="137"/>
      <c r="DA5" s="137"/>
      <c r="DB5" s="137"/>
      <c r="DC5" s="137"/>
      <c r="DD5" s="137"/>
      <c r="DE5" s="137"/>
      <c r="DF5" s="137"/>
      <c r="DG5" s="137"/>
      <c r="DH5" s="137"/>
      <c r="DI5" s="137"/>
      <c r="DJ5" s="137"/>
      <c r="DK5" s="137"/>
      <c r="DL5" s="137"/>
      <c r="DM5" s="137"/>
      <c r="DN5" s="137"/>
      <c r="DO5" s="137"/>
      <c r="DP5" s="137"/>
      <c r="DQ5" s="137"/>
      <c r="DR5" s="137"/>
      <c r="DS5" s="137"/>
      <c r="DT5" s="137"/>
      <c r="DU5" s="137"/>
      <c r="DV5" s="137"/>
      <c r="DW5" s="137"/>
      <c r="DX5" s="137"/>
      <c r="DY5" s="137"/>
      <c r="DZ5" s="137"/>
      <c r="EA5" s="137"/>
      <c r="EB5" s="137"/>
      <c r="EC5" s="137"/>
      <c r="ED5" s="137"/>
      <c r="EE5" s="137"/>
      <c r="EF5" s="137"/>
      <c r="EG5" s="137"/>
      <c r="EH5" s="137"/>
      <c r="EI5" s="137"/>
      <c r="EJ5" s="137"/>
      <c r="EK5" s="137"/>
      <c r="EL5" s="137"/>
      <c r="EM5" s="137"/>
      <c r="EN5" s="137"/>
      <c r="EO5" s="137"/>
      <c r="EP5" s="137"/>
      <c r="EQ5" s="137"/>
      <c r="ER5" s="137"/>
      <c r="ES5" s="137"/>
      <c r="ET5" s="137"/>
      <c r="EU5" s="137"/>
      <c r="EV5" s="137"/>
      <c r="EW5" s="137"/>
      <c r="EX5" s="137"/>
      <c r="EY5" s="137"/>
      <c r="EZ5" s="137"/>
      <c r="FA5" s="137"/>
      <c r="FB5" s="137"/>
      <c r="FC5" s="137"/>
      <c r="FD5" s="137"/>
      <c r="FE5" s="137"/>
      <c r="FF5" s="137"/>
      <c r="FG5" s="137" t="s">
        <v>74</v>
      </c>
      <c r="FH5" s="137" t="s">
        <v>268</v>
      </c>
    </row>
    <row r="6" spans="1:164" ht="50.1" customHeight="1" x14ac:dyDescent="0.3">
      <c r="A6" s="136" t="s">
        <v>269</v>
      </c>
      <c r="B6" s="137">
        <v>676</v>
      </c>
      <c r="C6" s="137"/>
      <c r="D6" s="137" t="s">
        <v>41</v>
      </c>
      <c r="E6" s="137" t="s">
        <v>249</v>
      </c>
      <c r="F6" s="137" t="s">
        <v>20</v>
      </c>
      <c r="G6" s="137" t="s">
        <v>270</v>
      </c>
      <c r="H6" s="137" t="s">
        <v>271</v>
      </c>
      <c r="I6" s="137" t="s">
        <v>65</v>
      </c>
      <c r="J6" s="137" t="s">
        <v>58</v>
      </c>
      <c r="K6" s="137"/>
      <c r="L6" s="137"/>
      <c r="M6" s="137"/>
      <c r="N6" s="137"/>
      <c r="O6" s="137"/>
      <c r="P6" s="137"/>
      <c r="Q6" s="137"/>
      <c r="R6" s="137"/>
      <c r="S6" s="137"/>
      <c r="T6" s="137"/>
      <c r="U6" s="137"/>
      <c r="V6" s="137"/>
      <c r="W6" s="137"/>
      <c r="X6" s="137"/>
      <c r="Y6" s="137"/>
      <c r="Z6" s="137"/>
      <c r="AA6" s="137"/>
      <c r="AB6" s="137"/>
      <c r="AC6" s="137"/>
      <c r="AD6" s="137"/>
      <c r="AE6" s="137"/>
      <c r="AF6" s="137"/>
      <c r="AG6" s="139" t="s">
        <v>272</v>
      </c>
      <c r="AH6" s="139"/>
      <c r="AI6" s="139"/>
      <c r="AJ6" s="139"/>
      <c r="AK6" s="139"/>
      <c r="AL6" s="139"/>
      <c r="AM6" s="139" t="s">
        <v>273</v>
      </c>
      <c r="AN6" s="139"/>
      <c r="AO6" s="139"/>
      <c r="AP6" s="139"/>
      <c r="AQ6" s="139" t="s">
        <v>274</v>
      </c>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t="s">
        <v>74</v>
      </c>
      <c r="FH6" s="139" t="s">
        <v>275</v>
      </c>
    </row>
    <row r="7" spans="1:164" ht="50.1" customHeight="1" x14ac:dyDescent="0.3"/>
    <row r="8" spans="1:164" ht="50.1" customHeight="1" x14ac:dyDescent="0.3"/>
    <row r="9" spans="1:164" ht="50.1" customHeight="1" x14ac:dyDescent="0.3"/>
    <row r="10" spans="1:164" ht="50.1" customHeight="1" x14ac:dyDescent="0.3"/>
    <row r="11" spans="1:164" ht="50.1" customHeight="1" x14ac:dyDescent="0.3"/>
    <row r="12" spans="1:164" ht="50.1" customHeight="1" x14ac:dyDescent="0.3"/>
    <row r="13" spans="1:164" ht="50.1" customHeight="1" x14ac:dyDescent="0.3"/>
    <row r="14" spans="1:164" ht="50.1" customHeight="1" x14ac:dyDescent="0.3"/>
    <row r="15" spans="1:164" ht="50.1" customHeight="1" x14ac:dyDescent="0.3"/>
    <row r="16" spans="1:164" ht="50.1" customHeight="1" x14ac:dyDescent="0.3"/>
    <row r="17" ht="50.1" customHeight="1" x14ac:dyDescent="0.3"/>
    <row r="18" ht="50.1" customHeight="1" x14ac:dyDescent="0.3"/>
    <row r="19" ht="50.1" customHeight="1" x14ac:dyDescent="0.3"/>
    <row r="20" ht="50.1" customHeight="1" x14ac:dyDescent="0.3"/>
    <row r="21" ht="50.1" customHeight="1" x14ac:dyDescent="0.3"/>
    <row r="22" ht="50.1" customHeight="1" x14ac:dyDescent="0.3"/>
    <row r="23" ht="50.1" customHeight="1" x14ac:dyDescent="0.3"/>
    <row r="24" ht="50.1" customHeight="1" x14ac:dyDescent="0.3"/>
    <row r="25" ht="50.1" customHeight="1" x14ac:dyDescent="0.3"/>
    <row r="26" ht="50.1" customHeight="1" x14ac:dyDescent="0.3"/>
    <row r="27" ht="50.1" customHeight="1" x14ac:dyDescent="0.3"/>
    <row r="28" ht="50.1" customHeight="1" x14ac:dyDescent="0.3"/>
    <row r="29" ht="50.1" customHeight="1" x14ac:dyDescent="0.3"/>
    <row r="30" ht="50.1" customHeight="1" x14ac:dyDescent="0.3"/>
    <row r="31" ht="50.1" customHeight="1" x14ac:dyDescent="0.3"/>
    <row r="32" ht="50.1" customHeight="1" x14ac:dyDescent="0.3"/>
    <row r="33" ht="50.1" customHeight="1" x14ac:dyDescent="0.3"/>
    <row r="34" ht="50.1" customHeight="1" x14ac:dyDescent="0.3"/>
    <row r="35" ht="50.1" customHeight="1" x14ac:dyDescent="0.3"/>
    <row r="36" ht="50.1" customHeight="1" x14ac:dyDescent="0.3"/>
    <row r="37" ht="50.1" customHeight="1" x14ac:dyDescent="0.3"/>
    <row r="38" ht="50.1" customHeight="1" x14ac:dyDescent="0.3"/>
    <row r="39" ht="50.1" customHeight="1" x14ac:dyDescent="0.3"/>
    <row r="40" ht="50.1" customHeight="1" x14ac:dyDescent="0.3"/>
    <row r="41" ht="50.1" customHeight="1" x14ac:dyDescent="0.3"/>
    <row r="42" ht="50.1" customHeight="1" x14ac:dyDescent="0.3"/>
    <row r="43" ht="50.1" customHeight="1" x14ac:dyDescent="0.3"/>
    <row r="44" ht="50.1" customHeight="1" x14ac:dyDescent="0.3"/>
    <row r="45" ht="50.1" customHeight="1" x14ac:dyDescent="0.3"/>
    <row r="46" ht="50.1" customHeight="1" x14ac:dyDescent="0.3"/>
    <row r="47" ht="50.1" customHeight="1" x14ac:dyDescent="0.3"/>
    <row r="48" ht="50.1" customHeight="1" x14ac:dyDescent="0.3"/>
    <row r="49" ht="50.1" customHeight="1" x14ac:dyDescent="0.3"/>
    <row r="50" ht="50.1" customHeight="1" x14ac:dyDescent="0.3"/>
    <row r="51" ht="50.1" customHeight="1" x14ac:dyDescent="0.3"/>
    <row r="52" ht="50.1" customHeight="1" x14ac:dyDescent="0.3"/>
    <row r="53" ht="50.1" customHeight="1" x14ac:dyDescent="0.3"/>
    <row r="54" ht="50.1" customHeight="1" x14ac:dyDescent="0.3"/>
    <row r="55" ht="50.1" customHeight="1" x14ac:dyDescent="0.3"/>
    <row r="56" ht="50.1" customHeight="1" x14ac:dyDescent="0.3"/>
    <row r="57" ht="50.1" customHeight="1" x14ac:dyDescent="0.3"/>
    <row r="58" ht="50.1" customHeight="1" x14ac:dyDescent="0.3"/>
    <row r="59" ht="50.1" customHeight="1" x14ac:dyDescent="0.3"/>
    <row r="60" ht="50.1" customHeight="1" x14ac:dyDescent="0.3"/>
    <row r="61" ht="50.1" customHeight="1" x14ac:dyDescent="0.3"/>
    <row r="62" ht="50.1" customHeight="1" x14ac:dyDescent="0.3"/>
    <row r="63" ht="50.1" customHeight="1" x14ac:dyDescent="0.3"/>
    <row r="64" ht="50.1" customHeight="1" x14ac:dyDescent="0.3"/>
    <row r="65" ht="50.1" customHeight="1" x14ac:dyDescent="0.3"/>
    <row r="66" ht="50.1" customHeight="1" x14ac:dyDescent="0.3"/>
    <row r="67" ht="50.1" customHeight="1" x14ac:dyDescent="0.3"/>
    <row r="68" ht="50.1" customHeight="1" x14ac:dyDescent="0.3"/>
    <row r="69" ht="50.1" customHeight="1" x14ac:dyDescent="0.3"/>
    <row r="70" ht="50.1" customHeight="1" x14ac:dyDescent="0.3"/>
    <row r="71" ht="50.1" customHeight="1" x14ac:dyDescent="0.3"/>
    <row r="72" ht="50.1" customHeight="1" x14ac:dyDescent="0.3"/>
    <row r="73" ht="50.1" customHeight="1" x14ac:dyDescent="0.3"/>
    <row r="74" ht="50.1" customHeight="1" x14ac:dyDescent="0.3"/>
    <row r="75" ht="50.1" customHeight="1" x14ac:dyDescent="0.3"/>
    <row r="76" ht="50.1" customHeight="1" x14ac:dyDescent="0.3"/>
    <row r="77" ht="50.1" customHeight="1" x14ac:dyDescent="0.3"/>
    <row r="78" ht="50.1" customHeight="1" x14ac:dyDescent="0.3"/>
    <row r="79" ht="50.1" customHeight="1" x14ac:dyDescent="0.3"/>
    <row r="80" ht="50.1" customHeight="1" x14ac:dyDescent="0.3"/>
    <row r="81" ht="50.1" customHeight="1" x14ac:dyDescent="0.3"/>
    <row r="82" ht="50.1" customHeight="1" x14ac:dyDescent="0.3"/>
    <row r="83" ht="50.1" customHeight="1" x14ac:dyDescent="0.3"/>
    <row r="84" ht="50.1" customHeight="1" x14ac:dyDescent="0.3"/>
    <row r="85" ht="50.1" customHeight="1" x14ac:dyDescent="0.3"/>
    <row r="86" ht="50.1" customHeight="1" x14ac:dyDescent="0.3"/>
    <row r="87" ht="50.1" customHeight="1" x14ac:dyDescent="0.3"/>
    <row r="88" ht="50.1" customHeight="1" x14ac:dyDescent="0.3"/>
    <row r="89" ht="50.1" customHeight="1" x14ac:dyDescent="0.3"/>
    <row r="90" ht="50.1" customHeight="1" x14ac:dyDescent="0.3"/>
    <row r="91" ht="50.1" customHeight="1" x14ac:dyDescent="0.3"/>
    <row r="92" ht="50.1" customHeight="1" x14ac:dyDescent="0.3"/>
    <row r="93" ht="50.1" customHeight="1" x14ac:dyDescent="0.3"/>
    <row r="94" ht="50.1" customHeight="1" x14ac:dyDescent="0.3"/>
    <row r="95" ht="50.1" customHeight="1" x14ac:dyDescent="0.3"/>
    <row r="96" ht="50.1" customHeight="1" x14ac:dyDescent="0.3"/>
    <row r="97" ht="50.1" customHeight="1" x14ac:dyDescent="0.3"/>
    <row r="98" ht="50.1" customHeight="1" x14ac:dyDescent="0.3"/>
    <row r="99" ht="50.1" customHeight="1" x14ac:dyDescent="0.3"/>
    <row r="100" ht="50.1" customHeight="1" x14ac:dyDescent="0.3"/>
    <row r="101" ht="50.1" customHeight="1" x14ac:dyDescent="0.3"/>
    <row r="102" ht="50.1" customHeight="1" x14ac:dyDescent="0.3"/>
    <row r="103" ht="50.1" customHeight="1" x14ac:dyDescent="0.3"/>
    <row r="104" ht="50.1" customHeight="1" x14ac:dyDescent="0.3"/>
    <row r="105" ht="50.1" customHeight="1" x14ac:dyDescent="0.3"/>
    <row r="106" ht="50.1" customHeight="1" x14ac:dyDescent="0.3"/>
    <row r="107" ht="50.1" customHeight="1" x14ac:dyDescent="0.3"/>
    <row r="108" ht="50.1" customHeight="1" x14ac:dyDescent="0.3"/>
    <row r="109" ht="50.1" customHeight="1" x14ac:dyDescent="0.3"/>
    <row r="110" ht="50.1" customHeight="1" x14ac:dyDescent="0.3"/>
    <row r="111" ht="50.1" customHeight="1" x14ac:dyDescent="0.3"/>
    <row r="112" ht="50.1" customHeight="1" x14ac:dyDescent="0.3"/>
    <row r="113" ht="50.1" customHeight="1" x14ac:dyDescent="0.3"/>
    <row r="114" ht="50.1" customHeight="1" x14ac:dyDescent="0.3"/>
    <row r="115" ht="50.1" customHeight="1" x14ac:dyDescent="0.3"/>
    <row r="116" ht="50.1" customHeight="1" x14ac:dyDescent="0.3"/>
    <row r="117" ht="50.1" customHeight="1" x14ac:dyDescent="0.3"/>
    <row r="118" ht="50.1" customHeight="1" x14ac:dyDescent="0.3"/>
    <row r="119" ht="50.1" customHeight="1" x14ac:dyDescent="0.3"/>
    <row r="120" ht="50.1" customHeight="1" x14ac:dyDescent="0.3"/>
    <row r="121" ht="50.1" customHeight="1" x14ac:dyDescent="0.3"/>
    <row r="122" ht="50.1" customHeight="1" x14ac:dyDescent="0.3"/>
    <row r="123" ht="50.1" customHeight="1" x14ac:dyDescent="0.3"/>
    <row r="124" ht="50.1" customHeight="1" x14ac:dyDescent="0.3"/>
    <row r="125" ht="50.1" customHeight="1" x14ac:dyDescent="0.3"/>
    <row r="126" ht="50.1" customHeight="1" x14ac:dyDescent="0.3"/>
    <row r="127" ht="50.1" customHeight="1" x14ac:dyDescent="0.3"/>
    <row r="128" ht="50.1" customHeight="1" x14ac:dyDescent="0.3"/>
    <row r="129" ht="50.1" customHeight="1" x14ac:dyDescent="0.3"/>
    <row r="130" ht="50.1" customHeight="1" x14ac:dyDescent="0.3"/>
    <row r="131" ht="50.1" customHeight="1" x14ac:dyDescent="0.3"/>
    <row r="132" ht="50.1" customHeight="1" x14ac:dyDescent="0.3"/>
    <row r="133" ht="50.1" customHeight="1" x14ac:dyDescent="0.3"/>
    <row r="134" ht="50.1" customHeight="1" x14ac:dyDescent="0.3"/>
    <row r="135" ht="50.1" customHeight="1" x14ac:dyDescent="0.3"/>
    <row r="136" ht="50.1" customHeight="1" x14ac:dyDescent="0.3"/>
    <row r="137" ht="50.1" customHeight="1" x14ac:dyDescent="0.3"/>
    <row r="138" ht="50.1" customHeight="1" x14ac:dyDescent="0.3"/>
    <row r="139" ht="50.1" customHeight="1" x14ac:dyDescent="0.3"/>
    <row r="140" ht="50.1" customHeight="1" x14ac:dyDescent="0.3"/>
    <row r="141" ht="50.1" customHeight="1" x14ac:dyDescent="0.3"/>
    <row r="142" ht="50.1" customHeight="1" x14ac:dyDescent="0.3"/>
    <row r="143" ht="50.1" customHeight="1" x14ac:dyDescent="0.3"/>
    <row r="144" ht="50.1" customHeight="1" x14ac:dyDescent="0.3"/>
    <row r="145" ht="50.1" customHeight="1" x14ac:dyDescent="0.3"/>
    <row r="146" ht="50.1" customHeight="1" x14ac:dyDescent="0.3"/>
    <row r="147" ht="50.1" customHeight="1" x14ac:dyDescent="0.3"/>
    <row r="148" ht="50.1" customHeight="1" x14ac:dyDescent="0.3"/>
    <row r="149" ht="50.1" customHeight="1" x14ac:dyDescent="0.3"/>
    <row r="150" ht="50.1" customHeight="1" x14ac:dyDescent="0.3"/>
    <row r="151" ht="50.1" customHeight="1" x14ac:dyDescent="0.3"/>
    <row r="152" ht="50.1" customHeight="1" x14ac:dyDescent="0.3"/>
    <row r="153" ht="50.1" customHeight="1" x14ac:dyDescent="0.3"/>
    <row r="154" ht="50.1" customHeight="1" x14ac:dyDescent="0.3"/>
    <row r="155" ht="50.1" customHeight="1" x14ac:dyDescent="0.3"/>
    <row r="156" ht="50.1" customHeight="1" x14ac:dyDescent="0.3"/>
    <row r="157" ht="50.1" customHeight="1" x14ac:dyDescent="0.3"/>
    <row r="158" ht="50.1" customHeight="1" x14ac:dyDescent="0.3"/>
    <row r="159" ht="50.1" customHeight="1" x14ac:dyDescent="0.3"/>
    <row r="160" ht="50.1" customHeight="1" x14ac:dyDescent="0.3"/>
    <row r="161" ht="50.1" customHeight="1" x14ac:dyDescent="0.3"/>
    <row r="162" ht="50.1" customHeight="1" x14ac:dyDescent="0.3"/>
    <row r="163" ht="50.1" customHeight="1" x14ac:dyDescent="0.3"/>
    <row r="164" ht="50.1" customHeight="1" x14ac:dyDescent="0.3"/>
    <row r="165" ht="50.1" customHeight="1" x14ac:dyDescent="0.3"/>
    <row r="166" ht="50.1" customHeight="1" x14ac:dyDescent="0.3"/>
    <row r="167" ht="50.1" customHeight="1" x14ac:dyDescent="0.3"/>
    <row r="168" ht="50.1" customHeight="1" x14ac:dyDescent="0.3"/>
    <row r="169" ht="50.1" customHeight="1" x14ac:dyDescent="0.3"/>
    <row r="170" ht="50.1" customHeight="1" x14ac:dyDescent="0.3"/>
    <row r="171" ht="50.1" customHeight="1" x14ac:dyDescent="0.3"/>
    <row r="172" ht="50.1" customHeight="1" x14ac:dyDescent="0.3"/>
    <row r="173" ht="50.1" customHeight="1" x14ac:dyDescent="0.3"/>
    <row r="174" ht="50.1" customHeight="1" x14ac:dyDescent="0.3"/>
    <row r="175" ht="50.1" customHeight="1" x14ac:dyDescent="0.3"/>
    <row r="176" ht="50.1" customHeight="1" x14ac:dyDescent="0.3"/>
    <row r="177" ht="50.1" customHeight="1" x14ac:dyDescent="0.3"/>
    <row r="178" ht="50.1" customHeight="1" x14ac:dyDescent="0.3"/>
    <row r="179" ht="50.1" customHeight="1" x14ac:dyDescent="0.3"/>
    <row r="180" ht="50.1" customHeight="1" x14ac:dyDescent="0.3"/>
    <row r="181" ht="50.1" customHeight="1" x14ac:dyDescent="0.3"/>
    <row r="182" ht="50.1" customHeight="1" x14ac:dyDescent="0.3"/>
    <row r="183" ht="50.1" customHeight="1" x14ac:dyDescent="0.3"/>
    <row r="184" ht="50.1" customHeight="1" x14ac:dyDescent="0.3"/>
    <row r="185" ht="50.1" customHeight="1" x14ac:dyDescent="0.3"/>
    <row r="186" ht="50.1" customHeight="1" x14ac:dyDescent="0.3"/>
    <row r="187" ht="50.1" customHeight="1" x14ac:dyDescent="0.3"/>
    <row r="188" ht="50.1" customHeight="1" x14ac:dyDescent="0.3"/>
    <row r="189" ht="50.1" customHeight="1" x14ac:dyDescent="0.3"/>
    <row r="190" ht="50.1" customHeight="1" x14ac:dyDescent="0.3"/>
    <row r="191" ht="50.1" customHeight="1" x14ac:dyDescent="0.3"/>
    <row r="192" ht="50.1" customHeight="1" x14ac:dyDescent="0.3"/>
    <row r="193" ht="50.1" customHeight="1" x14ac:dyDescent="0.3"/>
    <row r="194" ht="50.1" customHeight="1" x14ac:dyDescent="0.3"/>
    <row r="195" ht="50.1" customHeight="1" x14ac:dyDescent="0.3"/>
    <row r="196" ht="50.1" customHeight="1" x14ac:dyDescent="0.3"/>
    <row r="197" ht="50.1" customHeight="1" x14ac:dyDescent="0.3"/>
    <row r="198" ht="50.1" customHeight="1" x14ac:dyDescent="0.3"/>
    <row r="199" ht="50.1" customHeight="1" x14ac:dyDescent="0.3"/>
    <row r="200" ht="50.1" customHeight="1" x14ac:dyDescent="0.3"/>
    <row r="201" ht="50.1" customHeight="1" x14ac:dyDescent="0.3"/>
    <row r="202" ht="50.1" customHeight="1" x14ac:dyDescent="0.3"/>
    <row r="203" ht="50.1" customHeight="1" x14ac:dyDescent="0.3"/>
    <row r="204" ht="50.1" customHeight="1" x14ac:dyDescent="0.3"/>
    <row r="205" ht="50.1" customHeight="1" x14ac:dyDescent="0.3"/>
    <row r="206" ht="50.1" customHeight="1" x14ac:dyDescent="0.3"/>
    <row r="207" ht="50.1" customHeight="1" x14ac:dyDescent="0.3"/>
    <row r="208" ht="50.1" customHeight="1" x14ac:dyDescent="0.3"/>
    <row r="209" ht="50.1" customHeight="1" x14ac:dyDescent="0.3"/>
    <row r="210" ht="50.1" customHeight="1" x14ac:dyDescent="0.3"/>
    <row r="211" ht="50.1" customHeight="1" x14ac:dyDescent="0.3"/>
    <row r="212" ht="50.1" customHeight="1" x14ac:dyDescent="0.3"/>
    <row r="213" ht="50.1" customHeight="1" x14ac:dyDescent="0.3"/>
    <row r="214" ht="50.1" customHeight="1" x14ac:dyDescent="0.3"/>
    <row r="215" ht="50.1" customHeight="1" x14ac:dyDescent="0.3"/>
    <row r="216" ht="50.1" customHeight="1" x14ac:dyDescent="0.3"/>
    <row r="217" ht="50.1" customHeight="1" x14ac:dyDescent="0.3"/>
    <row r="218" ht="50.1" customHeight="1" x14ac:dyDescent="0.3"/>
    <row r="219" ht="50.1" customHeight="1" x14ac:dyDescent="0.3"/>
    <row r="220" ht="50.1" customHeight="1" x14ac:dyDescent="0.3"/>
    <row r="221" ht="50.1" customHeight="1" x14ac:dyDescent="0.3"/>
    <row r="222" ht="50.1" customHeight="1" x14ac:dyDescent="0.3"/>
    <row r="223" ht="50.1" customHeight="1" x14ac:dyDescent="0.3"/>
    <row r="224" ht="50.1" customHeight="1" x14ac:dyDescent="0.3"/>
    <row r="225" ht="50.1" customHeight="1" x14ac:dyDescent="0.3"/>
    <row r="226" ht="50.1" customHeight="1" x14ac:dyDescent="0.3"/>
    <row r="227" ht="50.1" customHeight="1" x14ac:dyDescent="0.3"/>
    <row r="228" ht="50.1" customHeight="1" x14ac:dyDescent="0.3"/>
    <row r="229" ht="50.1" customHeight="1" x14ac:dyDescent="0.3"/>
    <row r="230" ht="50.1" customHeight="1" x14ac:dyDescent="0.3"/>
    <row r="231" ht="50.1" customHeight="1" x14ac:dyDescent="0.3"/>
    <row r="232" ht="50.1" customHeight="1" x14ac:dyDescent="0.3"/>
    <row r="233" ht="50.1" customHeight="1" x14ac:dyDescent="0.3"/>
    <row r="234" ht="50.1" customHeight="1" x14ac:dyDescent="0.3"/>
    <row r="235" ht="50.1" customHeight="1" x14ac:dyDescent="0.3"/>
    <row r="236" ht="50.1" customHeight="1" x14ac:dyDescent="0.3"/>
    <row r="237" ht="50.1" customHeight="1" x14ac:dyDescent="0.3"/>
    <row r="238" ht="50.1" customHeight="1" x14ac:dyDescent="0.3"/>
    <row r="239" ht="50.1" customHeight="1" x14ac:dyDescent="0.3"/>
    <row r="240" ht="50.1" customHeight="1" x14ac:dyDescent="0.3"/>
    <row r="241" ht="50.1" customHeight="1" x14ac:dyDescent="0.3"/>
    <row r="242" ht="50.1" customHeight="1" x14ac:dyDescent="0.3"/>
    <row r="243" ht="50.1" customHeight="1" x14ac:dyDescent="0.3"/>
    <row r="244" ht="50.1" customHeight="1" x14ac:dyDescent="0.3"/>
    <row r="245" ht="50.1" customHeight="1" x14ac:dyDescent="0.3"/>
    <row r="246" ht="50.1" customHeight="1" x14ac:dyDescent="0.3"/>
    <row r="247" ht="50.1" customHeight="1" x14ac:dyDescent="0.3"/>
    <row r="248" ht="50.1" customHeight="1" x14ac:dyDescent="0.3"/>
    <row r="249" ht="50.1" customHeight="1" x14ac:dyDescent="0.3"/>
    <row r="250" ht="50.1" customHeight="1" x14ac:dyDescent="0.3"/>
    <row r="251" ht="50.1" customHeight="1" x14ac:dyDescent="0.3"/>
    <row r="252" ht="50.1" customHeight="1" x14ac:dyDescent="0.3"/>
    <row r="253" ht="50.1" customHeight="1" x14ac:dyDescent="0.3"/>
    <row r="254" ht="50.1" customHeight="1" x14ac:dyDescent="0.3"/>
    <row r="255" ht="50.1" customHeight="1" x14ac:dyDescent="0.3"/>
    <row r="256" ht="50.1" customHeight="1" x14ac:dyDescent="0.3"/>
    <row r="257" ht="50.1" customHeight="1" x14ac:dyDescent="0.3"/>
    <row r="258" ht="50.1" customHeight="1" x14ac:dyDescent="0.3"/>
    <row r="259" ht="50.1" customHeight="1" x14ac:dyDescent="0.3"/>
    <row r="260" ht="50.1" customHeight="1" x14ac:dyDescent="0.3"/>
    <row r="261" ht="50.1" customHeight="1" x14ac:dyDescent="0.3"/>
    <row r="262" ht="50.1" customHeight="1" x14ac:dyDescent="0.3"/>
    <row r="263" ht="50.1" customHeight="1" x14ac:dyDescent="0.3"/>
    <row r="264" ht="50.1" customHeight="1" x14ac:dyDescent="0.3"/>
    <row r="265" ht="50.1" customHeight="1" x14ac:dyDescent="0.3"/>
    <row r="266" ht="50.1" customHeight="1" x14ac:dyDescent="0.3"/>
    <row r="267" ht="50.1" customHeight="1" x14ac:dyDescent="0.3"/>
    <row r="268" ht="50.1" customHeight="1" x14ac:dyDescent="0.3"/>
    <row r="269" ht="50.1" customHeight="1" x14ac:dyDescent="0.3"/>
    <row r="270" ht="50.1" customHeight="1" x14ac:dyDescent="0.3"/>
    <row r="271" ht="50.1" customHeight="1" x14ac:dyDescent="0.3"/>
    <row r="272" ht="50.1" customHeight="1" x14ac:dyDescent="0.3"/>
    <row r="273" ht="50.1" customHeight="1" x14ac:dyDescent="0.3"/>
    <row r="274" ht="50.1" customHeight="1" x14ac:dyDescent="0.3"/>
    <row r="275" ht="50.1" customHeight="1" x14ac:dyDescent="0.3"/>
    <row r="276" ht="50.1" customHeight="1" x14ac:dyDescent="0.3"/>
    <row r="277" ht="50.1" customHeight="1" x14ac:dyDescent="0.3"/>
    <row r="278" ht="50.1" customHeight="1" x14ac:dyDescent="0.3"/>
    <row r="279" ht="50.1" customHeight="1" x14ac:dyDescent="0.3"/>
    <row r="280" ht="50.1" customHeight="1" x14ac:dyDescent="0.3"/>
    <row r="281" ht="50.1" customHeight="1" x14ac:dyDescent="0.3"/>
    <row r="282" ht="50.1" customHeight="1" x14ac:dyDescent="0.3"/>
    <row r="283" ht="50.1" customHeight="1" x14ac:dyDescent="0.3"/>
    <row r="284" ht="50.1" customHeight="1" x14ac:dyDescent="0.3"/>
    <row r="285" ht="50.1" customHeight="1" x14ac:dyDescent="0.3"/>
    <row r="286" ht="50.1" customHeight="1" x14ac:dyDescent="0.3"/>
    <row r="287" ht="50.1" customHeight="1" x14ac:dyDescent="0.3"/>
    <row r="288" ht="50.1" customHeight="1" x14ac:dyDescent="0.3"/>
    <row r="289" ht="50.1" customHeight="1" x14ac:dyDescent="0.3"/>
    <row r="290" ht="50.1" customHeight="1" x14ac:dyDescent="0.3"/>
    <row r="291" ht="50.1" customHeight="1" x14ac:dyDescent="0.3"/>
    <row r="292" ht="50.1" customHeight="1" x14ac:dyDescent="0.3"/>
    <row r="293" ht="50.1" customHeight="1" x14ac:dyDescent="0.3"/>
    <row r="294" ht="50.1" customHeight="1" x14ac:dyDescent="0.3"/>
    <row r="295" ht="50.1" customHeight="1" x14ac:dyDescent="0.3"/>
    <row r="296" ht="50.1" customHeight="1" x14ac:dyDescent="0.3"/>
    <row r="297" ht="50.1" customHeight="1" x14ac:dyDescent="0.3"/>
    <row r="298" ht="50.1" customHeight="1" x14ac:dyDescent="0.3"/>
    <row r="299" ht="50.1" customHeight="1" x14ac:dyDescent="0.3"/>
    <row r="300" ht="50.1" customHeight="1" x14ac:dyDescent="0.3"/>
  </sheetData>
  <phoneticPr fontId="59" type="noConversion"/>
  <pageMargins left="0.511811024" right="0.511811024" top="0.78740157499999996" bottom="0.78740157499999996" header="0.31496062000000002" footer="0.31496062000000002"/>
  <pageSetup paperSize="9"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471C4-B735-4AA6-9595-0010C86D5354}">
  <sheetPr codeName="Planilha3"/>
  <dimension ref="B1:G21"/>
  <sheetViews>
    <sheetView showGridLines="0" workbookViewId="0">
      <selection activeCell="C4" sqref="C4"/>
    </sheetView>
  </sheetViews>
  <sheetFormatPr defaultColWidth="8.88671875" defaultRowHeight="13.8" x14ac:dyDescent="0.3"/>
  <cols>
    <col min="1" max="1" width="8.88671875" style="2"/>
    <col min="2" max="2" width="8.88671875" style="34"/>
    <col min="3" max="3" width="171.109375" style="34" customWidth="1"/>
    <col min="4" max="16384" width="8.88671875" style="2"/>
  </cols>
  <sheetData>
    <row r="1" spans="2:7" ht="14.4" thickBot="1" x14ac:dyDescent="0.35"/>
    <row r="2" spans="2:7" ht="14.4" thickTop="1" x14ac:dyDescent="0.3">
      <c r="B2" s="47"/>
      <c r="C2" s="48"/>
      <c r="D2" s="49"/>
    </row>
    <row r="3" spans="2:7" ht="42" customHeight="1" x14ac:dyDescent="0.45">
      <c r="B3" s="50"/>
      <c r="C3" s="113" t="s">
        <v>13</v>
      </c>
      <c r="D3" s="51"/>
      <c r="E3" s="6"/>
      <c r="F3" s="6"/>
      <c r="G3" s="6"/>
    </row>
    <row r="4" spans="2:7" ht="37.950000000000003" customHeight="1" thickBot="1" x14ac:dyDescent="0.35">
      <c r="B4" s="50"/>
      <c r="C4" s="114" t="s">
        <v>14</v>
      </c>
      <c r="D4" s="52"/>
    </row>
    <row r="5" spans="2:7" ht="37.950000000000003" customHeight="1" thickTop="1" x14ac:dyDescent="0.3">
      <c r="B5" s="50"/>
      <c r="C5" s="112"/>
      <c r="D5" s="52"/>
    </row>
    <row r="6" spans="2:7" ht="33" customHeight="1" x14ac:dyDescent="0.3">
      <c r="B6" s="50"/>
      <c r="C6" s="59" t="s">
        <v>15</v>
      </c>
      <c r="D6" s="52"/>
    </row>
    <row r="7" spans="2:7" ht="24" thickBot="1" x14ac:dyDescent="0.35">
      <c r="B7" s="53"/>
      <c r="C7" s="111" t="s">
        <v>360</v>
      </c>
      <c r="D7" s="52"/>
    </row>
    <row r="8" spans="2:7" x14ac:dyDescent="0.3">
      <c r="B8" s="54"/>
      <c r="C8" s="61"/>
      <c r="D8" s="52"/>
    </row>
    <row r="9" spans="2:7" ht="33" customHeight="1" x14ac:dyDescent="0.3">
      <c r="B9" s="54"/>
      <c r="C9" s="59" t="s">
        <v>16</v>
      </c>
      <c r="D9" s="52"/>
    </row>
    <row r="10" spans="2:7" ht="76.2" customHeight="1" thickBot="1" x14ac:dyDescent="0.35">
      <c r="B10" s="53"/>
      <c r="C10" s="160" t="s">
        <v>361</v>
      </c>
      <c r="D10" s="52"/>
    </row>
    <row r="11" spans="2:7" ht="30.6" customHeight="1" thickBot="1" x14ac:dyDescent="0.35">
      <c r="B11" s="53"/>
      <c r="C11" s="160" t="s">
        <v>362</v>
      </c>
      <c r="D11" s="52"/>
    </row>
    <row r="12" spans="2:7" ht="24" thickBot="1" x14ac:dyDescent="0.35">
      <c r="B12" s="53"/>
      <c r="C12" s="160" t="s">
        <v>363</v>
      </c>
      <c r="D12" s="52"/>
    </row>
    <row r="13" spans="2:7" ht="24" thickBot="1" x14ac:dyDescent="0.35">
      <c r="B13" s="53"/>
      <c r="C13" s="45"/>
      <c r="D13" s="52"/>
    </row>
    <row r="14" spans="2:7" ht="16.95" customHeight="1" x14ac:dyDescent="0.3">
      <c r="B14" s="55"/>
      <c r="C14" s="46"/>
      <c r="D14" s="52"/>
    </row>
    <row r="15" spans="2:7" ht="18" customHeight="1" x14ac:dyDescent="0.3">
      <c r="B15" s="55"/>
      <c r="C15" s="61"/>
      <c r="D15" s="52"/>
    </row>
    <row r="16" spans="2:7" ht="35.4" customHeight="1" x14ac:dyDescent="0.3">
      <c r="B16" s="55"/>
      <c r="C16" s="59" t="s">
        <v>17</v>
      </c>
      <c r="D16" s="52"/>
    </row>
    <row r="17" spans="2:4" ht="24" thickBot="1" x14ac:dyDescent="0.35">
      <c r="B17" s="53"/>
      <c r="C17" s="111" t="s">
        <v>360</v>
      </c>
      <c r="D17" s="52"/>
    </row>
    <row r="18" spans="2:4" x14ac:dyDescent="0.3">
      <c r="B18" s="50"/>
      <c r="D18" s="52"/>
    </row>
    <row r="19" spans="2:4" x14ac:dyDescent="0.3">
      <c r="B19" s="50"/>
      <c r="D19" s="52"/>
    </row>
    <row r="20" spans="2:4" ht="14.4" thickBot="1" x14ac:dyDescent="0.35">
      <c r="B20" s="56"/>
      <c r="C20" s="57"/>
      <c r="D20" s="58"/>
    </row>
    <row r="21" spans="2:4" ht="14.4" thickTop="1" x14ac:dyDescent="0.3"/>
  </sheetData>
  <pageMargins left="0.511811024" right="0.511811024" top="0.78740157499999996" bottom="0.78740157499999996" header="0.31496062000000002" footer="0.314960620000000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D4D9A-D3CB-4B21-8EB6-4FBA05710D13}">
  <sheetPr codeName="Planilha4">
    <pageSetUpPr fitToPage="1"/>
  </sheetPr>
  <dimension ref="C1:AA34"/>
  <sheetViews>
    <sheetView showGridLines="0" zoomScale="70" zoomScaleNormal="70" workbookViewId="0">
      <selection activeCell="C3" sqref="C3"/>
    </sheetView>
  </sheetViews>
  <sheetFormatPr defaultColWidth="8.88671875" defaultRowHeight="15" x14ac:dyDescent="0.35"/>
  <cols>
    <col min="1" max="2" width="8.88671875" style="3"/>
    <col min="3" max="3" width="9.33203125" style="3" customWidth="1"/>
    <col min="4" max="4" width="16.88671875" style="3" customWidth="1"/>
    <col min="5" max="5" width="8.88671875" style="3"/>
    <col min="6" max="6" width="9.33203125" style="3" customWidth="1"/>
    <col min="7" max="9" width="8.88671875" style="3"/>
    <col min="10" max="11" width="9.33203125" style="3" customWidth="1"/>
    <col min="12" max="12" width="8.88671875" style="3"/>
    <col min="13" max="14" width="9.33203125" style="3" customWidth="1"/>
    <col min="15" max="18" width="8.88671875" style="3"/>
    <col min="19" max="19" width="9.33203125" style="3" customWidth="1"/>
    <col min="20" max="22" width="8.88671875" style="3"/>
    <col min="23" max="27" width="9.33203125" style="3" customWidth="1"/>
    <col min="28" max="16384" width="8.88671875" style="3"/>
  </cols>
  <sheetData>
    <row r="1" spans="3:27" ht="37.200000000000003" customHeight="1" x14ac:dyDescent="0.35"/>
    <row r="2" spans="3:27" ht="37.200000000000003" customHeight="1" x14ac:dyDescent="0.35"/>
    <row r="3" spans="3:27" ht="31.2" customHeight="1" x14ac:dyDescent="0.35"/>
    <row r="4" spans="3:27" ht="38.25" hidden="1" customHeight="1" x14ac:dyDescent="0.35">
      <c r="C4" s="145" t="s">
        <v>18</v>
      </c>
      <c r="D4" s="145"/>
      <c r="E4" s="145"/>
      <c r="F4" s="145"/>
      <c r="G4" s="145"/>
      <c r="H4" s="145"/>
      <c r="I4" s="145"/>
      <c r="J4" s="145"/>
      <c r="K4" s="145"/>
      <c r="L4" s="145"/>
      <c r="M4" s="145"/>
      <c r="N4" s="145"/>
      <c r="O4" s="145"/>
      <c r="P4" s="145"/>
      <c r="Q4" s="145"/>
      <c r="R4" s="145"/>
      <c r="S4" s="145"/>
      <c r="T4" s="145"/>
      <c r="U4" s="145"/>
      <c r="V4" s="145"/>
      <c r="W4" s="145"/>
      <c r="X4" s="145"/>
      <c r="Y4" s="145"/>
      <c r="Z4" s="145"/>
      <c r="AA4" s="145"/>
    </row>
    <row r="5" spans="3:27" ht="24" customHeight="1" x14ac:dyDescent="0.35">
      <c r="C5" s="7"/>
      <c r="D5" s="7"/>
      <c r="E5" s="7"/>
      <c r="F5" s="8"/>
      <c r="G5" s="8"/>
      <c r="H5" s="8"/>
      <c r="I5" s="9"/>
      <c r="J5" s="9"/>
      <c r="K5" s="9"/>
      <c r="L5" s="10"/>
      <c r="M5" s="11"/>
      <c r="N5" s="12"/>
      <c r="O5" s="10"/>
      <c r="P5" s="10"/>
      <c r="Q5" s="10"/>
      <c r="R5" s="10"/>
      <c r="S5" s="10"/>
      <c r="T5" s="10"/>
      <c r="U5" s="10"/>
      <c r="V5" s="10"/>
      <c r="W5" s="10"/>
      <c r="X5" s="10"/>
      <c r="Y5" s="10"/>
      <c r="Z5" s="10"/>
      <c r="AA5" s="10"/>
    </row>
    <row r="6" spans="3:27" ht="24" customHeight="1" x14ac:dyDescent="0.35">
      <c r="C6" s="7"/>
      <c r="D6" s="7"/>
      <c r="E6" s="7"/>
      <c r="F6" s="8"/>
      <c r="G6" s="8"/>
      <c r="H6" s="8"/>
      <c r="I6" s="9"/>
      <c r="J6" s="9"/>
      <c r="K6" s="9"/>
      <c r="L6" s="10"/>
      <c r="M6" s="11"/>
      <c r="N6" s="12"/>
      <c r="O6" s="10"/>
      <c r="P6" s="10"/>
      <c r="Q6" s="10"/>
      <c r="R6" s="10"/>
      <c r="S6" s="10"/>
      <c r="T6" s="10"/>
      <c r="U6" s="10"/>
      <c r="V6" s="10"/>
      <c r="W6" s="10"/>
      <c r="X6" s="10"/>
      <c r="Y6" s="10"/>
      <c r="Z6" s="10"/>
      <c r="AA6" s="10"/>
    </row>
    <row r="7" spans="3:27" ht="24" customHeight="1" x14ac:dyDescent="0.45">
      <c r="C7" s="146" t="s">
        <v>1</v>
      </c>
      <c r="D7" s="146"/>
      <c r="E7" s="146"/>
      <c r="F7" s="147" t="s">
        <v>19</v>
      </c>
      <c r="G7" s="147"/>
      <c r="H7" s="147"/>
      <c r="I7" s="148" t="s">
        <v>20</v>
      </c>
      <c r="J7" s="148"/>
      <c r="K7" s="148"/>
      <c r="L7" s="10"/>
      <c r="M7" s="11"/>
      <c r="N7" s="12"/>
      <c r="O7" s="13"/>
      <c r="P7" s="13"/>
      <c r="Q7" s="13"/>
      <c r="R7" s="10"/>
      <c r="S7" s="10"/>
      <c r="T7" s="10"/>
      <c r="U7" s="10"/>
      <c r="V7" s="10"/>
      <c r="W7" s="10"/>
      <c r="X7" s="10"/>
      <c r="Y7" s="10"/>
      <c r="Z7" s="10"/>
      <c r="AA7" s="10"/>
    </row>
    <row r="8" spans="3:27" ht="24" customHeight="1" x14ac:dyDescent="0.45">
      <c r="C8" s="146"/>
      <c r="D8" s="146"/>
      <c r="E8" s="146"/>
      <c r="F8" s="147"/>
      <c r="G8" s="147"/>
      <c r="H8" s="147"/>
      <c r="I8" s="148"/>
      <c r="J8" s="148"/>
      <c r="K8" s="148"/>
      <c r="L8" s="14"/>
      <c r="M8" s="11"/>
      <c r="N8" s="12"/>
      <c r="O8" s="15"/>
      <c r="P8" s="15"/>
      <c r="Q8" s="15"/>
      <c r="R8" s="10"/>
      <c r="S8" s="10"/>
      <c r="T8" s="10"/>
      <c r="U8" s="10"/>
      <c r="V8" s="10"/>
      <c r="W8" s="10"/>
      <c r="X8" s="10"/>
      <c r="Y8" s="149" t="s">
        <v>21</v>
      </c>
      <c r="Z8" s="149"/>
      <c r="AA8" s="16"/>
    </row>
    <row r="9" spans="3:27" ht="24" customHeight="1" x14ac:dyDescent="0.45">
      <c r="C9" s="146"/>
      <c r="D9" s="146"/>
      <c r="E9" s="146"/>
      <c r="F9" s="147"/>
      <c r="G9" s="147"/>
      <c r="H9" s="147"/>
      <c r="I9" s="148"/>
      <c r="J9" s="148"/>
      <c r="K9" s="148"/>
      <c r="L9" s="15"/>
      <c r="M9" s="11"/>
      <c r="N9" s="12"/>
      <c r="O9" s="4"/>
      <c r="P9" s="4"/>
      <c r="Q9" s="4"/>
      <c r="R9" s="10"/>
      <c r="S9" s="10"/>
      <c r="T9" s="10"/>
      <c r="U9" s="10"/>
      <c r="V9" s="10"/>
      <c r="W9" s="10"/>
      <c r="X9" s="10"/>
      <c r="Y9" s="150" t="str">
        <f>CONCATENATE('Dados Dash'!B24, " empresa(s)")</f>
        <v>0 empresa(s)</v>
      </c>
      <c r="Z9" s="150"/>
      <c r="AA9" s="17"/>
    </row>
    <row r="10" spans="3:27" ht="24" customHeight="1" x14ac:dyDescent="0.45">
      <c r="C10" s="146"/>
      <c r="D10" s="146"/>
      <c r="E10" s="146"/>
      <c r="F10" s="147"/>
      <c r="G10" s="147"/>
      <c r="H10" s="147"/>
      <c r="I10" s="148"/>
      <c r="J10" s="148"/>
      <c r="K10" s="148"/>
      <c r="L10" s="4"/>
      <c r="M10" s="11"/>
      <c r="N10" s="12"/>
      <c r="O10" s="10"/>
      <c r="P10" s="10"/>
      <c r="Q10" s="10"/>
      <c r="R10" s="10"/>
      <c r="S10" s="10"/>
      <c r="T10" s="10"/>
      <c r="U10" s="10"/>
      <c r="V10" s="10"/>
      <c r="W10" s="10"/>
      <c r="X10" s="10"/>
      <c r="Y10" s="151" t="str">
        <f>CONCATENATE('Dados Dash'!B25, " entidades(s) representativa(s)")</f>
        <v>0 entidades(s) representativa(s)</v>
      </c>
      <c r="Z10" s="151"/>
      <c r="AA10" s="18"/>
    </row>
    <row r="11" spans="3:27" ht="24" customHeight="1" x14ac:dyDescent="0.4">
      <c r="C11" s="146"/>
      <c r="D11" s="146"/>
      <c r="E11" s="146"/>
      <c r="F11" s="147"/>
      <c r="G11" s="147"/>
      <c r="H11" s="147"/>
      <c r="I11" s="148"/>
      <c r="J11" s="148"/>
      <c r="K11" s="148"/>
      <c r="L11" s="5"/>
      <c r="M11" s="11"/>
      <c r="N11" s="12"/>
      <c r="O11" s="10"/>
      <c r="P11" s="10"/>
      <c r="Q11" s="10"/>
      <c r="R11" s="10"/>
      <c r="S11" s="10"/>
      <c r="T11" s="10"/>
      <c r="U11" s="10"/>
      <c r="V11" s="10"/>
      <c r="W11" s="10"/>
      <c r="X11" s="10"/>
      <c r="Y11" s="151"/>
      <c r="Z11" s="151"/>
      <c r="AA11" s="18"/>
    </row>
    <row r="12" spans="3:27" ht="24" customHeight="1" x14ac:dyDescent="0.45">
      <c r="C12" s="153" t="str">
        <f>CONCATENATE('Dados Dash'!B5, " respondentes")</f>
        <v>4 respondentes</v>
      </c>
      <c r="D12" s="153"/>
      <c r="E12" s="153"/>
      <c r="F12" s="154" t="str">
        <f>CONCATENATE('Dados Dash'!B9, " respondentes")</f>
        <v>2 respondentes</v>
      </c>
      <c r="G12" s="154"/>
      <c r="H12" s="154"/>
      <c r="I12" s="155" t="str">
        <f>CONCATENATE('Dados Dash'!B10, " respondentes")</f>
        <v>2 respondentes</v>
      </c>
      <c r="J12" s="155"/>
      <c r="K12" s="155"/>
      <c r="L12" s="10"/>
      <c r="M12" s="11"/>
      <c r="N12" s="12"/>
      <c r="O12" s="10"/>
      <c r="P12" s="10"/>
      <c r="Q12" s="10"/>
      <c r="R12" s="10"/>
      <c r="S12" s="10"/>
      <c r="T12" s="10"/>
      <c r="U12" s="10"/>
      <c r="V12" s="10"/>
      <c r="W12" s="10"/>
      <c r="X12" s="10"/>
      <c r="Y12" s="19"/>
      <c r="Z12" s="19"/>
      <c r="AA12" s="19"/>
    </row>
    <row r="13" spans="3:27" ht="24" customHeight="1" x14ac:dyDescent="0.45">
      <c r="C13" s="153"/>
      <c r="D13" s="153"/>
      <c r="E13" s="153"/>
      <c r="F13" s="156">
        <f>'Dados Dash'!C9</f>
        <v>0.5</v>
      </c>
      <c r="G13" s="156"/>
      <c r="H13" s="156"/>
      <c r="I13" s="157">
        <f>'Dados Dash'!C10</f>
        <v>0.5</v>
      </c>
      <c r="J13" s="157"/>
      <c r="K13" s="157"/>
      <c r="L13" s="10"/>
      <c r="M13" s="11"/>
      <c r="N13" s="12"/>
      <c r="O13" s="10"/>
      <c r="P13" s="10"/>
      <c r="Q13" s="10"/>
      <c r="R13" s="10"/>
      <c r="S13" s="10"/>
      <c r="T13" s="10"/>
      <c r="U13" s="10"/>
      <c r="V13" s="10"/>
      <c r="W13" s="10"/>
      <c r="X13" s="10"/>
      <c r="Y13" s="10"/>
      <c r="Z13" s="10"/>
      <c r="AA13" s="10"/>
    </row>
    <row r="14" spans="3:27" ht="24" customHeight="1" x14ac:dyDescent="0.35">
      <c r="C14" s="20"/>
      <c r="D14" s="7"/>
      <c r="E14" s="7"/>
      <c r="F14" s="21"/>
      <c r="G14" s="21"/>
      <c r="H14" s="21"/>
      <c r="I14" s="9"/>
      <c r="J14" s="9"/>
      <c r="K14" s="9"/>
      <c r="L14" s="10"/>
      <c r="M14" s="11"/>
      <c r="N14" s="12"/>
      <c r="O14" s="10"/>
      <c r="P14" s="10"/>
      <c r="Q14" s="10"/>
      <c r="R14" s="10"/>
      <c r="S14" s="10"/>
      <c r="T14" s="10"/>
      <c r="U14" s="10"/>
      <c r="V14" s="10"/>
      <c r="W14" s="10"/>
      <c r="X14" s="10"/>
      <c r="Y14" s="10"/>
      <c r="Z14" s="10"/>
      <c r="AA14" s="10"/>
    </row>
    <row r="15" spans="3:27" ht="24" customHeight="1" x14ac:dyDescent="0.35">
      <c r="C15" s="158" t="s">
        <v>22</v>
      </c>
      <c r="D15" s="158"/>
      <c r="E15" s="158"/>
      <c r="F15" s="22"/>
      <c r="G15" s="23"/>
      <c r="H15" s="23"/>
      <c r="I15" s="23"/>
      <c r="J15" s="22"/>
      <c r="K15" s="23"/>
      <c r="L15" s="23"/>
      <c r="M15" s="23"/>
      <c r="N15" s="22"/>
      <c r="O15" s="23"/>
      <c r="P15" s="23"/>
      <c r="Q15" s="23"/>
      <c r="R15" s="23"/>
      <c r="S15" s="22"/>
      <c r="T15" s="23"/>
      <c r="U15" s="23"/>
      <c r="V15" s="23"/>
      <c r="W15" s="22"/>
      <c r="X15" s="24"/>
      <c r="Y15" s="23"/>
      <c r="Z15" s="23"/>
      <c r="AA15" s="23"/>
    </row>
    <row r="16" spans="3:27" ht="24" customHeight="1" x14ac:dyDescent="0.35">
      <c r="C16" s="158"/>
      <c r="D16" s="158"/>
      <c r="E16" s="158"/>
      <c r="F16" s="22"/>
      <c r="G16" s="23"/>
      <c r="H16" s="23"/>
      <c r="I16" s="23"/>
      <c r="J16" s="22"/>
      <c r="K16" s="23"/>
      <c r="L16" s="23"/>
      <c r="M16" s="23"/>
      <c r="N16" s="22"/>
      <c r="O16" s="23"/>
      <c r="P16" s="23"/>
      <c r="Q16" s="23"/>
      <c r="R16" s="23"/>
      <c r="S16" s="22"/>
      <c r="T16" s="23"/>
      <c r="U16" s="23"/>
      <c r="V16" s="23"/>
      <c r="W16" s="22"/>
      <c r="X16" s="24"/>
      <c r="Y16" s="23"/>
      <c r="Z16" s="23"/>
      <c r="AA16" s="23"/>
    </row>
    <row r="17" spans="3:27" ht="24" customHeight="1" x14ac:dyDescent="0.35">
      <c r="C17" s="158"/>
      <c r="D17" s="158"/>
      <c r="E17" s="158"/>
      <c r="F17" s="22"/>
      <c r="G17" s="23"/>
      <c r="H17" s="23"/>
      <c r="I17" s="23"/>
      <c r="J17" s="22"/>
      <c r="K17" s="23"/>
      <c r="L17" s="23"/>
      <c r="M17" s="23"/>
      <c r="N17" s="22"/>
      <c r="O17" s="23"/>
      <c r="P17" s="23"/>
      <c r="Q17" s="23"/>
      <c r="R17" s="23"/>
      <c r="S17" s="22"/>
      <c r="T17" s="23"/>
      <c r="U17" s="23"/>
      <c r="V17" s="23"/>
      <c r="W17" s="22"/>
      <c r="X17" s="24"/>
      <c r="Y17" s="23"/>
      <c r="Z17" s="23"/>
      <c r="AA17" s="23"/>
    </row>
    <row r="18" spans="3:27" ht="24" customHeight="1" x14ac:dyDescent="0.45">
      <c r="C18" s="158"/>
      <c r="D18" s="158"/>
      <c r="E18" s="158"/>
      <c r="F18" s="22"/>
      <c r="G18" s="23"/>
      <c r="H18" s="23"/>
      <c r="I18" s="23"/>
      <c r="J18" s="22"/>
      <c r="K18" s="23"/>
      <c r="L18" s="23"/>
      <c r="M18" s="23"/>
      <c r="N18" s="22"/>
      <c r="O18" s="23"/>
      <c r="P18" s="25"/>
      <c r="Q18" s="25"/>
      <c r="R18" s="25"/>
      <c r="S18" s="22"/>
      <c r="T18" s="23"/>
      <c r="U18" s="23"/>
      <c r="V18" s="23"/>
      <c r="W18" s="22"/>
      <c r="X18" s="24"/>
      <c r="Y18" s="23"/>
      <c r="Z18" s="23"/>
      <c r="AA18" s="23"/>
    </row>
    <row r="19" spans="3:27" ht="24" customHeight="1" x14ac:dyDescent="0.45">
      <c r="C19" s="158"/>
      <c r="D19" s="158"/>
      <c r="E19" s="158"/>
      <c r="F19" s="22"/>
      <c r="G19" s="23"/>
      <c r="H19" s="23"/>
      <c r="I19" s="23"/>
      <c r="J19" s="22"/>
      <c r="K19" s="23"/>
      <c r="L19" s="23"/>
      <c r="M19" s="23"/>
      <c r="N19" s="22"/>
      <c r="O19" s="23"/>
      <c r="P19" s="25"/>
      <c r="Q19" s="25"/>
      <c r="R19" s="25"/>
      <c r="S19" s="22"/>
      <c r="T19" s="23"/>
      <c r="U19" s="23"/>
      <c r="V19" s="23"/>
      <c r="W19" s="22"/>
      <c r="X19" s="24"/>
      <c r="Y19" s="23"/>
      <c r="Z19" s="23"/>
      <c r="AA19" s="23"/>
    </row>
    <row r="20" spans="3:27" ht="24" customHeight="1" x14ac:dyDescent="0.45">
      <c r="C20" s="158"/>
      <c r="D20" s="158"/>
      <c r="E20" s="158"/>
      <c r="F20" s="22"/>
      <c r="G20" s="23"/>
      <c r="H20" s="23"/>
      <c r="I20" s="23"/>
      <c r="J20" s="22"/>
      <c r="K20" s="23"/>
      <c r="L20" s="23"/>
      <c r="M20" s="23"/>
      <c r="N20" s="22"/>
      <c r="O20" s="23"/>
      <c r="P20" s="25"/>
      <c r="Q20" s="25"/>
      <c r="R20" s="25"/>
      <c r="S20" s="22"/>
      <c r="T20" s="23"/>
      <c r="U20" s="23"/>
      <c r="V20" s="23"/>
      <c r="W20" s="22"/>
      <c r="X20" s="24"/>
      <c r="Y20" s="23"/>
      <c r="Z20" s="23"/>
      <c r="AA20" s="23"/>
    </row>
    <row r="21" spans="3:27" ht="24" customHeight="1" x14ac:dyDescent="0.35">
      <c r="C21" s="158"/>
      <c r="D21" s="158"/>
      <c r="E21" s="158"/>
      <c r="F21" s="22"/>
      <c r="G21" s="23"/>
      <c r="H21" s="23"/>
      <c r="I21" s="23"/>
      <c r="J21" s="22"/>
      <c r="K21" s="23"/>
      <c r="L21" s="23"/>
      <c r="M21" s="23"/>
      <c r="N21" s="22"/>
      <c r="O21" s="23"/>
      <c r="P21" s="23"/>
      <c r="Q21" s="23"/>
      <c r="R21" s="23"/>
      <c r="S21" s="22"/>
      <c r="T21" s="23"/>
      <c r="U21" s="23"/>
      <c r="V21" s="23"/>
      <c r="W21" s="22"/>
      <c r="X21" s="24"/>
      <c r="Y21" s="23"/>
      <c r="Z21" s="23"/>
      <c r="AA21" s="23"/>
    </row>
    <row r="22" spans="3:27" ht="24" customHeight="1" x14ac:dyDescent="0.35">
      <c r="C22" s="158"/>
      <c r="D22" s="158"/>
      <c r="E22" s="158"/>
      <c r="F22" s="22"/>
      <c r="G22" s="23"/>
      <c r="H22" s="23"/>
      <c r="I22" s="23"/>
      <c r="J22" s="22"/>
      <c r="K22" s="23"/>
      <c r="L22" s="23"/>
      <c r="M22" s="23"/>
      <c r="N22" s="22"/>
      <c r="O22" s="23"/>
      <c r="P22" s="23"/>
      <c r="Q22" s="23"/>
      <c r="R22" s="23"/>
      <c r="S22" s="22"/>
      <c r="T22" s="23"/>
      <c r="U22" s="23"/>
      <c r="V22" s="23"/>
      <c r="W22" s="22"/>
      <c r="X22" s="24"/>
      <c r="Y22" s="23"/>
      <c r="Z22" s="23"/>
      <c r="AA22" s="23"/>
    </row>
    <row r="23" spans="3:27" ht="24" customHeight="1" x14ac:dyDescent="0.35">
      <c r="C23" s="158"/>
      <c r="D23" s="158"/>
      <c r="E23" s="158"/>
      <c r="F23" s="22"/>
      <c r="G23" s="23"/>
      <c r="H23" s="23"/>
      <c r="I23" s="23"/>
      <c r="J23" s="22"/>
      <c r="K23" s="23"/>
      <c r="L23" s="23"/>
      <c r="M23" s="23"/>
      <c r="N23" s="22"/>
      <c r="O23" s="23"/>
      <c r="P23" s="23"/>
      <c r="Q23" s="23"/>
      <c r="R23" s="23"/>
      <c r="S23" s="22"/>
      <c r="T23" s="23"/>
      <c r="U23" s="23"/>
      <c r="V23" s="23"/>
      <c r="W23" s="22"/>
      <c r="X23" s="24"/>
      <c r="Y23" s="23"/>
      <c r="Z23" s="23"/>
      <c r="AA23" s="23"/>
    </row>
    <row r="24" spans="3:27" ht="24" customHeight="1" x14ac:dyDescent="0.35">
      <c r="C24" s="158"/>
      <c r="D24" s="158"/>
      <c r="E24" s="158"/>
      <c r="F24" s="22"/>
      <c r="G24" s="23"/>
      <c r="H24" s="23"/>
      <c r="I24" s="23"/>
      <c r="J24" s="22"/>
      <c r="K24" s="23"/>
      <c r="L24" s="23"/>
      <c r="M24" s="23"/>
      <c r="N24" s="22"/>
      <c r="O24" s="23"/>
      <c r="P24" s="23"/>
      <c r="Q24" s="23"/>
      <c r="R24" s="23"/>
      <c r="S24" s="22"/>
      <c r="T24" s="23"/>
      <c r="U24" s="23"/>
      <c r="V24" s="23"/>
      <c r="W24" s="22"/>
      <c r="X24" s="24"/>
      <c r="Y24" s="23"/>
      <c r="Z24" s="23"/>
      <c r="AA24" s="23"/>
    </row>
    <row r="25" spans="3:27" ht="24" customHeight="1" x14ac:dyDescent="0.35">
      <c r="C25" s="152" t="s">
        <v>23</v>
      </c>
      <c r="D25" s="152"/>
      <c r="E25" s="152"/>
      <c r="F25" s="26"/>
      <c r="G25" s="27"/>
      <c r="H25" s="27"/>
      <c r="I25" s="27"/>
      <c r="J25" s="26"/>
      <c r="K25" s="27"/>
      <c r="L25" s="27"/>
      <c r="M25" s="27"/>
      <c r="N25" s="26"/>
      <c r="O25" s="27"/>
      <c r="P25" s="27"/>
      <c r="Q25" s="27"/>
      <c r="R25" s="27"/>
      <c r="S25" s="26"/>
      <c r="T25" s="27"/>
      <c r="U25" s="27"/>
      <c r="V25" s="27"/>
      <c r="W25" s="26"/>
      <c r="X25" s="28"/>
      <c r="Y25" s="27"/>
      <c r="Z25" s="27"/>
      <c r="AA25" s="27"/>
    </row>
    <row r="26" spans="3:27" ht="24" customHeight="1" x14ac:dyDescent="0.35">
      <c r="C26" s="152"/>
      <c r="D26" s="152"/>
      <c r="E26" s="152"/>
      <c r="F26" s="26"/>
      <c r="G26" s="27"/>
      <c r="H26" s="27"/>
      <c r="I26" s="27"/>
      <c r="J26" s="26"/>
      <c r="K26" s="27"/>
      <c r="L26" s="27"/>
      <c r="M26" s="27"/>
      <c r="N26" s="26"/>
      <c r="O26" s="27"/>
      <c r="P26" s="27"/>
      <c r="Q26" s="27"/>
      <c r="R26" s="27"/>
      <c r="S26" s="26"/>
      <c r="T26" s="27"/>
      <c r="U26" s="27"/>
      <c r="V26" s="27"/>
      <c r="W26" s="26"/>
      <c r="X26" s="28"/>
      <c r="Y26" s="27"/>
      <c r="Z26" s="27"/>
      <c r="AA26" s="27"/>
    </row>
    <row r="27" spans="3:27" ht="24" customHeight="1" x14ac:dyDescent="0.35">
      <c r="C27" s="152"/>
      <c r="D27" s="152"/>
      <c r="E27" s="152"/>
      <c r="F27" s="26"/>
      <c r="G27" s="27"/>
      <c r="H27" s="27"/>
      <c r="I27" s="27"/>
      <c r="J27" s="26"/>
      <c r="K27" s="27"/>
      <c r="L27" s="27"/>
      <c r="M27" s="27"/>
      <c r="N27" s="26"/>
      <c r="O27" s="27"/>
      <c r="P27" s="27"/>
      <c r="Q27" s="27"/>
      <c r="R27" s="27"/>
      <c r="S27" s="26"/>
      <c r="T27" s="27"/>
      <c r="U27" s="27"/>
      <c r="V27" s="27"/>
      <c r="W27" s="26"/>
      <c r="X27" s="28"/>
      <c r="Y27" s="27"/>
      <c r="Z27" s="27"/>
      <c r="AA27" s="27"/>
    </row>
    <row r="28" spans="3:27" ht="24" customHeight="1" x14ac:dyDescent="0.35">
      <c r="C28" s="152"/>
      <c r="D28" s="152"/>
      <c r="E28" s="152"/>
      <c r="F28" s="26"/>
      <c r="G28" s="27"/>
      <c r="H28" s="27"/>
      <c r="I28" s="27"/>
      <c r="J28" s="26"/>
      <c r="K28" s="27"/>
      <c r="L28" s="27"/>
      <c r="M28" s="27"/>
      <c r="N28" s="26"/>
      <c r="O28" s="29"/>
      <c r="P28" s="29"/>
      <c r="Q28" s="29"/>
      <c r="R28" s="29"/>
      <c r="S28" s="26"/>
      <c r="T28" s="29"/>
      <c r="U28" s="29"/>
      <c r="V28" s="27"/>
      <c r="W28" s="26"/>
      <c r="X28" s="28"/>
      <c r="Y28" s="27"/>
      <c r="Z28" s="27"/>
      <c r="AA28" s="27"/>
    </row>
    <row r="29" spans="3:27" ht="24" customHeight="1" x14ac:dyDescent="0.35">
      <c r="C29" s="152"/>
      <c r="D29" s="152"/>
      <c r="E29" s="152"/>
      <c r="F29" s="26"/>
      <c r="G29" s="27"/>
      <c r="H29" s="27"/>
      <c r="I29" s="27"/>
      <c r="J29" s="26"/>
      <c r="K29" s="27"/>
      <c r="L29" s="27"/>
      <c r="M29" s="27"/>
      <c r="N29" s="26"/>
      <c r="O29" s="30"/>
      <c r="P29" s="30"/>
      <c r="Q29" s="30"/>
      <c r="R29" s="30"/>
      <c r="S29" s="26"/>
      <c r="T29" s="31"/>
      <c r="U29" s="31"/>
      <c r="V29" s="27"/>
      <c r="W29" s="26"/>
      <c r="X29" s="28"/>
      <c r="Y29" s="27"/>
      <c r="Z29" s="27"/>
      <c r="AA29" s="27"/>
    </row>
    <row r="30" spans="3:27" ht="24" customHeight="1" x14ac:dyDescent="0.35">
      <c r="C30" s="152"/>
      <c r="D30" s="152"/>
      <c r="E30" s="152"/>
      <c r="F30" s="26"/>
      <c r="G30" s="27"/>
      <c r="H30" s="27"/>
      <c r="I30" s="27"/>
      <c r="J30" s="26"/>
      <c r="K30" s="27"/>
      <c r="L30" s="27"/>
      <c r="M30" s="27"/>
      <c r="N30" s="26"/>
      <c r="O30" s="30"/>
      <c r="P30" s="30"/>
      <c r="Q30" s="30"/>
      <c r="R30" s="30"/>
      <c r="S30" s="26"/>
      <c r="T30" s="31"/>
      <c r="U30" s="31"/>
      <c r="V30" s="27"/>
      <c r="W30" s="26"/>
      <c r="X30" s="28"/>
      <c r="Y30" s="27"/>
      <c r="Z30" s="27"/>
      <c r="AA30" s="27"/>
    </row>
    <row r="31" spans="3:27" ht="24" customHeight="1" x14ac:dyDescent="0.35">
      <c r="C31" s="152"/>
      <c r="D31" s="152"/>
      <c r="E31" s="152"/>
      <c r="F31" s="26"/>
      <c r="G31" s="27"/>
      <c r="H31" s="27"/>
      <c r="I31" s="27"/>
      <c r="J31" s="26"/>
      <c r="K31" s="27"/>
      <c r="L31" s="27"/>
      <c r="M31" s="27"/>
      <c r="N31" s="26"/>
      <c r="O31" s="27"/>
      <c r="P31" s="27"/>
      <c r="Q31" s="27"/>
      <c r="R31" s="27"/>
      <c r="S31" s="26"/>
      <c r="T31" s="27"/>
      <c r="U31" s="27"/>
      <c r="V31" s="27"/>
      <c r="W31" s="26"/>
      <c r="X31" s="28"/>
      <c r="Y31" s="27"/>
      <c r="Z31" s="27"/>
      <c r="AA31" s="27"/>
    </row>
    <row r="32" spans="3:27" ht="24" customHeight="1" x14ac:dyDescent="0.35">
      <c r="C32" s="152"/>
      <c r="D32" s="152"/>
      <c r="E32" s="152"/>
      <c r="F32" s="26"/>
      <c r="G32" s="30"/>
      <c r="H32" s="30"/>
      <c r="I32" s="30"/>
      <c r="J32" s="26"/>
      <c r="K32" s="27"/>
      <c r="L32" s="27"/>
      <c r="M32" s="27"/>
      <c r="N32" s="26"/>
      <c r="O32" s="27"/>
      <c r="P32" s="27"/>
      <c r="Q32" s="27"/>
      <c r="R32" s="27"/>
      <c r="S32" s="26"/>
      <c r="T32" s="27"/>
      <c r="U32" s="27"/>
      <c r="V32" s="27"/>
      <c r="W32" s="26"/>
      <c r="X32" s="28"/>
      <c r="Y32" s="27"/>
      <c r="Z32" s="27"/>
      <c r="AA32" s="27"/>
    </row>
    <row r="33" spans="3:27" ht="24" customHeight="1" x14ac:dyDescent="0.35">
      <c r="C33" s="152"/>
      <c r="D33" s="152"/>
      <c r="E33" s="152"/>
      <c r="F33" s="26"/>
      <c r="G33" s="32"/>
      <c r="H33" s="32"/>
      <c r="I33" s="32"/>
      <c r="J33" s="26"/>
      <c r="K33" s="27"/>
      <c r="L33" s="27"/>
      <c r="M33" s="27"/>
      <c r="N33" s="26"/>
      <c r="O33" s="27"/>
      <c r="P33" s="27"/>
      <c r="Q33" s="27"/>
      <c r="R33" s="27"/>
      <c r="S33" s="26"/>
      <c r="T33" s="27"/>
      <c r="U33" s="27"/>
      <c r="V33" s="27"/>
      <c r="W33" s="26"/>
      <c r="X33" s="28"/>
      <c r="Y33" s="27"/>
      <c r="Z33" s="27"/>
      <c r="AA33" s="27"/>
    </row>
    <row r="34" spans="3:27" ht="24" customHeight="1" x14ac:dyDescent="0.35">
      <c r="C34" s="152"/>
      <c r="D34" s="152"/>
      <c r="E34" s="152"/>
      <c r="F34" s="26"/>
      <c r="G34" s="33"/>
      <c r="H34" s="33"/>
      <c r="I34" s="33"/>
      <c r="J34" s="26"/>
      <c r="K34" s="27"/>
      <c r="L34" s="27"/>
      <c r="M34" s="27"/>
      <c r="N34" s="26"/>
      <c r="O34" s="27"/>
      <c r="P34" s="27"/>
      <c r="Q34" s="27"/>
      <c r="R34" s="27"/>
      <c r="S34" s="26"/>
      <c r="T34" s="27"/>
      <c r="U34" s="27"/>
      <c r="V34" s="27"/>
      <c r="W34" s="26"/>
      <c r="X34" s="28"/>
      <c r="Y34" s="27"/>
      <c r="Z34" s="27"/>
      <c r="AA34" s="27"/>
    </row>
  </sheetData>
  <mergeCells count="14">
    <mergeCell ref="C25:E34"/>
    <mergeCell ref="C12:E13"/>
    <mergeCell ref="F12:H12"/>
    <mergeCell ref="I12:K12"/>
    <mergeCell ref="F13:H13"/>
    <mergeCell ref="I13:K13"/>
    <mergeCell ref="C15:E24"/>
    <mergeCell ref="C4:AA4"/>
    <mergeCell ref="C7:E11"/>
    <mergeCell ref="F7:H11"/>
    <mergeCell ref="I7:K11"/>
    <mergeCell ref="Y8:Z8"/>
    <mergeCell ref="Y9:Z9"/>
    <mergeCell ref="Y10:Z11"/>
  </mergeCells>
  <pageMargins left="0.511811024" right="0.511811024" top="0.78740157499999996" bottom="0.78740157499999996" header="0.31496062000000002" footer="0.31496062000000002"/>
  <pageSetup paperSize="9" scale="59"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D64F6-23CE-413E-9B36-DDDD43B1BC8E}">
  <sheetPr codeName="Planilha2"/>
  <dimension ref="A8:T110"/>
  <sheetViews>
    <sheetView showGridLines="0" zoomScale="110" zoomScaleNormal="110" workbookViewId="0">
      <selection activeCell="B9" sqref="B9"/>
    </sheetView>
  </sheetViews>
  <sheetFormatPr defaultRowHeight="13.8" x14ac:dyDescent="0.3"/>
  <cols>
    <col min="1" max="1" width="3.6640625" customWidth="1"/>
    <col min="2" max="2" width="3.5546875" customWidth="1"/>
    <col min="3" max="3" width="3" customWidth="1"/>
    <col min="4" max="4" width="46.44140625" bestFit="1" customWidth="1"/>
    <col min="5" max="5" width="3.5546875" bestFit="1" customWidth="1"/>
    <col min="6" max="6" width="6.44140625" bestFit="1" customWidth="1"/>
    <col min="7" max="7" width="9.5546875" bestFit="1" customWidth="1"/>
    <col min="8" max="8" width="5.109375" bestFit="1" customWidth="1"/>
    <col min="9" max="9" width="20.6640625" customWidth="1"/>
    <col min="10" max="10" width="18.33203125" customWidth="1"/>
    <col min="11" max="11" width="4.44140625" customWidth="1"/>
    <col min="12" max="12" width="4.33203125" customWidth="1"/>
    <col min="13" max="13" width="6.6640625" customWidth="1"/>
    <col min="19" max="19" width="6" hidden="1" customWidth="1"/>
    <col min="20" max="20" width="4" customWidth="1"/>
  </cols>
  <sheetData>
    <row r="8" spans="1:20" ht="14.4" thickBot="1" x14ac:dyDescent="0.35"/>
    <row r="9" spans="1:20" ht="31.95" customHeight="1" thickTop="1" x14ac:dyDescent="0.3">
      <c r="A9" s="35"/>
      <c r="B9" s="37"/>
      <c r="C9" s="64" t="s">
        <v>24</v>
      </c>
      <c r="D9" s="64"/>
      <c r="E9" s="64"/>
      <c r="F9" s="64"/>
      <c r="G9" s="64"/>
      <c r="H9" s="65"/>
      <c r="I9" s="65"/>
      <c r="J9" s="65"/>
      <c r="K9" s="65"/>
      <c r="L9" s="38"/>
      <c r="M9" s="38"/>
      <c r="N9" s="38"/>
      <c r="O9" s="38"/>
      <c r="P9" s="38"/>
      <c r="Q9" s="38"/>
      <c r="R9" s="38"/>
      <c r="S9" s="38"/>
      <c r="T9" s="39"/>
    </row>
    <row r="10" spans="1:20" ht="21" customHeight="1" x14ac:dyDescent="0.3">
      <c r="A10" s="35"/>
      <c r="B10" s="40"/>
      <c r="C10" s="35"/>
      <c r="D10" s="35"/>
      <c r="E10" s="35"/>
      <c r="F10" s="35"/>
      <c r="G10" s="35"/>
      <c r="T10" s="41"/>
    </row>
    <row r="11" spans="1:20" ht="0.75" customHeight="1" x14ac:dyDescent="0.3">
      <c r="A11" s="35"/>
      <c r="B11" s="40"/>
      <c r="C11" s="35"/>
      <c r="D11" s="35"/>
      <c r="E11" s="35"/>
      <c r="F11" s="35"/>
      <c r="G11" s="35"/>
      <c r="T11" s="41"/>
    </row>
    <row r="12" spans="1:20" x14ac:dyDescent="0.3">
      <c r="A12" s="35"/>
      <c r="B12" s="40"/>
      <c r="C12" s="35"/>
      <c r="D12" s="35"/>
      <c r="E12" s="35"/>
      <c r="F12" s="35"/>
      <c r="G12" s="35"/>
      <c r="H12" s="35"/>
      <c r="I12" s="35"/>
      <c r="J12" s="35"/>
      <c r="K12" s="35"/>
      <c r="L12" s="35"/>
      <c r="T12" s="41"/>
    </row>
    <row r="13" spans="1:20" x14ac:dyDescent="0.3">
      <c r="A13" s="35"/>
      <c r="B13" s="40"/>
      <c r="C13" s="35"/>
      <c r="F13" s="35"/>
      <c r="G13" s="35"/>
      <c r="T13" s="41"/>
    </row>
    <row r="14" spans="1:20" x14ac:dyDescent="0.3">
      <c r="A14" s="35"/>
      <c r="B14" s="40"/>
      <c r="C14" s="35"/>
      <c r="D14" s="123" t="s">
        <v>25</v>
      </c>
      <c r="E14" s="124" t="s">
        <v>26</v>
      </c>
      <c r="T14" s="44"/>
    </row>
    <row r="15" spans="1:20" x14ac:dyDescent="0.3">
      <c r="A15" s="35"/>
      <c r="B15" s="40"/>
      <c r="C15" s="35"/>
      <c r="D15" s="125" t="s">
        <v>19</v>
      </c>
      <c r="E15" s="144">
        <v>2</v>
      </c>
      <c r="G15" s="36"/>
      <c r="H15" s="36"/>
      <c r="I15" s="36"/>
      <c r="J15" s="36"/>
      <c r="K15" s="36"/>
      <c r="L15" s="36"/>
      <c r="M15" s="36"/>
      <c r="N15" s="36"/>
      <c r="O15" s="36"/>
      <c r="P15" s="36"/>
      <c r="Q15" s="36"/>
      <c r="R15" s="36"/>
      <c r="S15" s="36"/>
      <c r="T15" s="62"/>
    </row>
    <row r="16" spans="1:20" x14ac:dyDescent="0.3">
      <c r="A16" s="35"/>
      <c r="B16" s="40"/>
      <c r="C16" s="35"/>
      <c r="D16" s="122" t="s">
        <v>70</v>
      </c>
      <c r="E16" s="144">
        <v>2</v>
      </c>
      <c r="T16" s="44"/>
    </row>
    <row r="17" spans="1:20" x14ac:dyDescent="0.3">
      <c r="A17" s="35"/>
      <c r="B17" s="40"/>
      <c r="C17" s="35"/>
      <c r="D17" s="125" t="s">
        <v>20</v>
      </c>
      <c r="E17" s="144">
        <v>2</v>
      </c>
      <c r="T17" s="44"/>
    </row>
    <row r="18" spans="1:20" x14ac:dyDescent="0.3">
      <c r="A18" s="35"/>
      <c r="B18" s="40"/>
      <c r="C18" s="35"/>
      <c r="D18" s="122" t="s">
        <v>65</v>
      </c>
      <c r="E18" s="144">
        <v>2</v>
      </c>
      <c r="T18" s="44"/>
    </row>
    <row r="19" spans="1:20" x14ac:dyDescent="0.3">
      <c r="A19" s="35"/>
      <c r="B19" s="40"/>
      <c r="C19" s="35"/>
      <c r="D19" s="125" t="s">
        <v>27</v>
      </c>
      <c r="E19" s="144">
        <v>4</v>
      </c>
      <c r="T19" s="44"/>
    </row>
    <row r="20" spans="1:20" x14ac:dyDescent="0.3">
      <c r="B20" s="42"/>
      <c r="T20" s="44"/>
    </row>
    <row r="21" spans="1:20" x14ac:dyDescent="0.3">
      <c r="B21" s="42"/>
      <c r="T21" s="44"/>
    </row>
    <row r="22" spans="1:20" x14ac:dyDescent="0.3">
      <c r="B22" s="42"/>
      <c r="T22" s="44"/>
    </row>
    <row r="23" spans="1:20" x14ac:dyDescent="0.3">
      <c r="B23" s="42"/>
      <c r="T23" s="44"/>
    </row>
    <row r="24" spans="1:20" x14ac:dyDescent="0.3">
      <c r="B24" s="42"/>
      <c r="T24" s="44"/>
    </row>
    <row r="25" spans="1:20" x14ac:dyDescent="0.3">
      <c r="B25" s="42"/>
      <c r="T25" s="44"/>
    </row>
    <row r="26" spans="1:20" x14ac:dyDescent="0.3">
      <c r="B26" s="42"/>
      <c r="T26" s="44"/>
    </row>
    <row r="27" spans="1:20" x14ac:dyDescent="0.3">
      <c r="B27" s="42"/>
      <c r="T27" s="44"/>
    </row>
    <row r="28" spans="1:20" x14ac:dyDescent="0.3">
      <c r="B28" s="42"/>
      <c r="T28" s="44"/>
    </row>
    <row r="29" spans="1:20" x14ac:dyDescent="0.3">
      <c r="B29" s="42"/>
      <c r="T29" s="44"/>
    </row>
    <row r="30" spans="1:20" x14ac:dyDescent="0.3">
      <c r="B30" s="42"/>
      <c r="T30" s="44"/>
    </row>
    <row r="31" spans="1:20" x14ac:dyDescent="0.3">
      <c r="B31" s="42"/>
      <c r="T31" s="44"/>
    </row>
    <row r="32" spans="1:20" x14ac:dyDescent="0.3">
      <c r="B32" s="42"/>
      <c r="T32" s="44"/>
    </row>
    <row r="33" spans="2:20" x14ac:dyDescent="0.3">
      <c r="B33" s="42"/>
      <c r="T33" s="44"/>
    </row>
    <row r="34" spans="2:20" x14ac:dyDescent="0.3">
      <c r="B34" s="42"/>
      <c r="T34" s="44"/>
    </row>
    <row r="35" spans="2:20" ht="0.75" customHeight="1" x14ac:dyDescent="0.3">
      <c r="B35" s="42"/>
      <c r="T35" s="44"/>
    </row>
    <row r="36" spans="2:20" ht="15.6" x14ac:dyDescent="0.3">
      <c r="B36" s="42"/>
      <c r="C36" s="63" t="s">
        <v>28</v>
      </c>
      <c r="T36" s="44"/>
    </row>
    <row r="37" spans="2:20" ht="19.95" customHeight="1" x14ac:dyDescent="0.3">
      <c r="B37" s="42"/>
      <c r="T37" s="41"/>
    </row>
    <row r="38" spans="2:20" hidden="1" x14ac:dyDescent="0.3">
      <c r="B38" s="42"/>
      <c r="T38" s="41"/>
    </row>
    <row r="39" spans="2:20" x14ac:dyDescent="0.3">
      <c r="B39" s="42"/>
      <c r="D39" s="120" t="s">
        <v>29</v>
      </c>
      <c r="E39" s="115"/>
      <c r="F39" s="115"/>
      <c r="G39" s="115"/>
      <c r="I39" s="36"/>
      <c r="J39" s="36"/>
      <c r="K39" s="36"/>
      <c r="L39" s="36"/>
      <c r="M39" s="36"/>
      <c r="N39" s="36"/>
      <c r="O39" s="36"/>
      <c r="P39" s="36"/>
      <c r="Q39" s="36"/>
      <c r="R39" s="36"/>
      <c r="S39" s="36"/>
      <c r="T39" s="43"/>
    </row>
    <row r="40" spans="2:20" ht="36" x14ac:dyDescent="0.3">
      <c r="B40" s="42"/>
      <c r="D40" s="115"/>
      <c r="E40" s="121" t="s">
        <v>61</v>
      </c>
      <c r="F40" s="121" t="s">
        <v>63</v>
      </c>
      <c r="G40" s="118" t="s">
        <v>27</v>
      </c>
      <c r="T40" s="41"/>
    </row>
    <row r="41" spans="2:20" x14ac:dyDescent="0.3">
      <c r="B41" s="42"/>
      <c r="D41" s="116" t="s">
        <v>19</v>
      </c>
      <c r="E41" s="142">
        <v>1</v>
      </c>
      <c r="F41" s="142">
        <v>1</v>
      </c>
      <c r="G41" s="143">
        <v>2</v>
      </c>
      <c r="T41" s="41"/>
    </row>
    <row r="42" spans="2:20" x14ac:dyDescent="0.3">
      <c r="B42" s="42"/>
      <c r="D42" s="117" t="s">
        <v>70</v>
      </c>
      <c r="E42" s="142">
        <v>1</v>
      </c>
      <c r="F42" s="142">
        <v>1</v>
      </c>
      <c r="G42" s="143">
        <v>2</v>
      </c>
      <c r="T42" s="41"/>
    </row>
    <row r="43" spans="2:20" x14ac:dyDescent="0.3">
      <c r="B43" s="42"/>
      <c r="D43" s="116" t="s">
        <v>20</v>
      </c>
      <c r="E43" s="142"/>
      <c r="F43" s="142">
        <v>2</v>
      </c>
      <c r="G43" s="143">
        <v>2</v>
      </c>
      <c r="T43" s="41"/>
    </row>
    <row r="44" spans="2:20" x14ac:dyDescent="0.3">
      <c r="B44" s="42"/>
      <c r="D44" s="117" t="s">
        <v>65</v>
      </c>
      <c r="E44" s="142"/>
      <c r="F44" s="142">
        <v>2</v>
      </c>
      <c r="G44" s="143">
        <v>2</v>
      </c>
      <c r="T44" s="41"/>
    </row>
    <row r="45" spans="2:20" x14ac:dyDescent="0.3">
      <c r="B45" s="42"/>
      <c r="D45" s="119" t="s">
        <v>27</v>
      </c>
      <c r="E45" s="142">
        <v>1</v>
      </c>
      <c r="F45" s="142">
        <v>3</v>
      </c>
      <c r="G45" s="143">
        <v>4</v>
      </c>
      <c r="T45" s="41"/>
    </row>
    <row r="46" spans="2:20" x14ac:dyDescent="0.3">
      <c r="B46" s="42"/>
      <c r="T46" s="41"/>
    </row>
    <row r="47" spans="2:20" x14ac:dyDescent="0.3">
      <c r="B47" s="42"/>
      <c r="T47" s="41"/>
    </row>
    <row r="48" spans="2:20" x14ac:dyDescent="0.3">
      <c r="B48" s="42"/>
      <c r="T48" s="41"/>
    </row>
    <row r="49" spans="2:20" x14ac:dyDescent="0.3">
      <c r="B49" s="42"/>
      <c r="T49" s="41"/>
    </row>
    <row r="50" spans="2:20" x14ac:dyDescent="0.3">
      <c r="B50" s="42"/>
      <c r="T50" s="41"/>
    </row>
    <row r="51" spans="2:20" x14ac:dyDescent="0.3">
      <c r="B51" s="42"/>
      <c r="T51" s="41"/>
    </row>
    <row r="52" spans="2:20" x14ac:dyDescent="0.3">
      <c r="B52" s="42"/>
      <c r="T52" s="41"/>
    </row>
    <row r="53" spans="2:20" x14ac:dyDescent="0.3">
      <c r="B53" s="42"/>
      <c r="T53" s="41"/>
    </row>
    <row r="54" spans="2:20" x14ac:dyDescent="0.3">
      <c r="B54" s="42"/>
      <c r="T54" s="41"/>
    </row>
    <row r="55" spans="2:20" x14ac:dyDescent="0.3">
      <c r="B55" s="42"/>
      <c r="T55" s="41"/>
    </row>
    <row r="56" spans="2:20" x14ac:dyDescent="0.3">
      <c r="B56" s="42"/>
      <c r="T56" s="41"/>
    </row>
    <row r="57" spans="2:20" x14ac:dyDescent="0.3">
      <c r="B57" s="42"/>
      <c r="T57" s="41"/>
    </row>
    <row r="58" spans="2:20" ht="9" customHeight="1" x14ac:dyDescent="0.3">
      <c r="B58" s="42"/>
      <c r="T58" s="41"/>
    </row>
    <row r="59" spans="2:20" hidden="1" x14ac:dyDescent="0.3">
      <c r="B59" s="42"/>
      <c r="T59" s="41"/>
    </row>
    <row r="60" spans="2:20" hidden="1" x14ac:dyDescent="0.3">
      <c r="B60" s="42"/>
      <c r="T60" s="41"/>
    </row>
    <row r="61" spans="2:20" ht="15.6" x14ac:dyDescent="0.3">
      <c r="B61" s="42"/>
      <c r="C61" s="63" t="s">
        <v>30</v>
      </c>
      <c r="D61" s="66"/>
      <c r="E61" s="66"/>
      <c r="F61" s="66"/>
      <c r="G61" s="66"/>
      <c r="H61" s="66"/>
      <c r="I61" s="66"/>
      <c r="J61" s="66"/>
      <c r="K61" s="66"/>
      <c r="L61" s="66"/>
      <c r="M61" s="66"/>
      <c r="N61" s="66"/>
      <c r="O61" s="66"/>
      <c r="P61" s="66"/>
      <c r="Q61" s="66"/>
      <c r="T61" s="41"/>
    </row>
    <row r="62" spans="2:20" ht="24.6" customHeight="1" x14ac:dyDescent="0.3">
      <c r="B62" s="42"/>
      <c r="C62" s="63"/>
      <c r="D62" s="66"/>
      <c r="E62" s="66"/>
      <c r="F62" s="66"/>
      <c r="G62" s="66"/>
      <c r="H62" s="66"/>
      <c r="I62" s="66"/>
      <c r="J62" s="66"/>
      <c r="K62" s="66"/>
      <c r="L62" s="66"/>
      <c r="M62" s="66"/>
      <c r="N62" s="66"/>
      <c r="O62" s="66"/>
      <c r="P62" s="66"/>
      <c r="Q62" s="66"/>
      <c r="T62" s="41"/>
    </row>
    <row r="63" spans="2:20" ht="15.6" x14ac:dyDescent="0.3">
      <c r="B63" s="42"/>
      <c r="C63" s="63"/>
      <c r="D63" s="66"/>
      <c r="E63" s="66"/>
      <c r="F63" s="66"/>
      <c r="G63" s="66"/>
      <c r="H63" s="66"/>
      <c r="I63" s="66"/>
      <c r="J63" s="66"/>
      <c r="K63" s="66"/>
      <c r="L63" s="66"/>
      <c r="M63" s="66"/>
      <c r="N63" s="66"/>
      <c r="O63" s="66"/>
      <c r="P63" s="66"/>
      <c r="Q63" s="66"/>
      <c r="T63" s="41"/>
    </row>
    <row r="64" spans="2:20" ht="15.6" x14ac:dyDescent="0.3">
      <c r="B64" s="42"/>
      <c r="C64" s="63"/>
      <c r="D64" s="128" t="s">
        <v>31</v>
      </c>
      <c r="E64" s="115"/>
      <c r="F64" s="115"/>
      <c r="I64" s="66"/>
      <c r="J64" s="66"/>
      <c r="K64" s="66"/>
      <c r="L64" s="66"/>
      <c r="M64" s="66"/>
      <c r="N64" s="66"/>
      <c r="O64" s="66"/>
      <c r="P64" s="66"/>
      <c r="Q64" s="66"/>
      <c r="T64" s="41"/>
    </row>
    <row r="65" spans="2:20" ht="27.6" x14ac:dyDescent="0.3">
      <c r="B65" s="42"/>
      <c r="C65" s="63"/>
      <c r="D65" s="115"/>
      <c r="E65" s="126" t="s">
        <v>74</v>
      </c>
      <c r="F65" s="127" t="s">
        <v>27</v>
      </c>
      <c r="I65" s="66"/>
      <c r="J65" s="66"/>
      <c r="K65" s="66"/>
      <c r="L65" s="66"/>
      <c r="M65" s="66"/>
      <c r="N65" s="66"/>
      <c r="O65" s="66"/>
      <c r="P65" s="66"/>
      <c r="Q65" s="66"/>
      <c r="T65" s="41"/>
    </row>
    <row r="66" spans="2:20" ht="15.6" x14ac:dyDescent="0.3">
      <c r="B66" s="42"/>
      <c r="C66" s="63"/>
      <c r="D66" s="129" t="s">
        <v>19</v>
      </c>
      <c r="E66" s="140">
        <v>2</v>
      </c>
      <c r="F66" s="141">
        <v>2</v>
      </c>
      <c r="I66" s="66"/>
      <c r="J66" s="66"/>
      <c r="K66" s="66"/>
      <c r="L66" s="66"/>
      <c r="M66" s="66"/>
      <c r="N66" s="66"/>
      <c r="O66" s="66"/>
      <c r="P66" s="66"/>
      <c r="Q66" s="66"/>
      <c r="T66" s="41"/>
    </row>
    <row r="67" spans="2:20" ht="15.6" x14ac:dyDescent="0.3">
      <c r="B67" s="42"/>
      <c r="C67" s="63"/>
      <c r="D67" s="117" t="s">
        <v>70</v>
      </c>
      <c r="E67" s="140">
        <v>2</v>
      </c>
      <c r="F67" s="141">
        <v>2</v>
      </c>
      <c r="I67" s="66"/>
      <c r="J67" s="66"/>
      <c r="K67" s="66"/>
      <c r="L67" s="66"/>
      <c r="M67" s="66"/>
      <c r="N67" s="66"/>
      <c r="O67" s="66"/>
      <c r="P67" s="66"/>
      <c r="Q67" s="66"/>
      <c r="T67" s="41"/>
    </row>
    <row r="68" spans="2:20" ht="15.6" x14ac:dyDescent="0.3">
      <c r="B68" s="42"/>
      <c r="C68" s="63"/>
      <c r="D68" s="129" t="s">
        <v>20</v>
      </c>
      <c r="E68" s="140">
        <v>2</v>
      </c>
      <c r="F68" s="141">
        <v>2</v>
      </c>
      <c r="I68" s="66"/>
      <c r="J68" s="66"/>
      <c r="K68" s="66"/>
      <c r="L68" s="66"/>
      <c r="M68" s="66"/>
      <c r="N68" s="66"/>
      <c r="O68" s="66"/>
      <c r="P68" s="66"/>
      <c r="Q68" s="66"/>
      <c r="T68" s="41"/>
    </row>
    <row r="69" spans="2:20" ht="15.6" x14ac:dyDescent="0.3">
      <c r="B69" s="42"/>
      <c r="C69" s="63"/>
      <c r="D69" s="117" t="s">
        <v>65</v>
      </c>
      <c r="E69" s="140">
        <v>2</v>
      </c>
      <c r="F69" s="141">
        <v>2</v>
      </c>
      <c r="I69" s="66"/>
      <c r="J69" s="66"/>
      <c r="K69" s="66"/>
      <c r="L69" s="66"/>
      <c r="M69" s="66"/>
      <c r="N69" s="66"/>
      <c r="O69" s="66"/>
      <c r="P69" s="66"/>
      <c r="Q69" s="66"/>
      <c r="T69" s="41"/>
    </row>
    <row r="70" spans="2:20" ht="15.6" x14ac:dyDescent="0.3">
      <c r="B70" s="42"/>
      <c r="C70" s="63"/>
      <c r="D70" s="129" t="s">
        <v>27</v>
      </c>
      <c r="E70" s="140">
        <v>4</v>
      </c>
      <c r="F70" s="141">
        <v>4</v>
      </c>
      <c r="I70" s="66"/>
      <c r="J70" s="66"/>
      <c r="K70" s="66"/>
      <c r="L70" s="66"/>
      <c r="M70" s="66"/>
      <c r="N70" s="66"/>
      <c r="O70" s="66"/>
      <c r="P70" s="66"/>
      <c r="Q70" s="66"/>
      <c r="T70" s="41"/>
    </row>
    <row r="71" spans="2:20" ht="15.6" x14ac:dyDescent="0.3">
      <c r="B71" s="42"/>
      <c r="C71" s="63"/>
      <c r="I71" s="66"/>
      <c r="J71" s="66"/>
      <c r="K71" s="66"/>
      <c r="L71" s="66"/>
      <c r="M71" s="66"/>
      <c r="N71" s="66"/>
      <c r="O71" s="66"/>
      <c r="P71" s="66"/>
      <c r="Q71" s="66"/>
      <c r="T71" s="41"/>
    </row>
    <row r="72" spans="2:20" ht="15.6" x14ac:dyDescent="0.3">
      <c r="B72" s="42"/>
      <c r="C72" s="63"/>
      <c r="I72" s="66"/>
      <c r="J72" s="66"/>
      <c r="K72" s="66"/>
      <c r="L72" s="66"/>
      <c r="M72" s="66"/>
      <c r="N72" s="66"/>
      <c r="O72" s="66"/>
      <c r="P72" s="66"/>
      <c r="Q72" s="66"/>
      <c r="T72" s="41"/>
    </row>
    <row r="73" spans="2:20" ht="15.6" x14ac:dyDescent="0.3">
      <c r="B73" s="42"/>
      <c r="C73" s="63"/>
      <c r="I73" s="66"/>
      <c r="J73" s="66"/>
      <c r="K73" s="66"/>
      <c r="L73" s="66"/>
      <c r="M73" s="66"/>
      <c r="N73" s="66"/>
      <c r="O73" s="66"/>
      <c r="P73" s="66"/>
      <c r="Q73" s="66"/>
      <c r="T73" s="41"/>
    </row>
    <row r="74" spans="2:20" ht="15.6" x14ac:dyDescent="0.3">
      <c r="B74" s="42"/>
      <c r="C74" s="63"/>
      <c r="I74" s="66"/>
      <c r="J74" s="66"/>
      <c r="K74" s="66"/>
      <c r="L74" s="66"/>
      <c r="M74" s="66"/>
      <c r="N74" s="66"/>
      <c r="O74" s="66"/>
      <c r="P74" s="66"/>
      <c r="Q74" s="66"/>
      <c r="T74" s="41"/>
    </row>
    <row r="75" spans="2:20" ht="15.6" x14ac:dyDescent="0.3">
      <c r="B75" s="42"/>
      <c r="C75" s="63"/>
      <c r="I75" s="66"/>
      <c r="J75" s="66"/>
      <c r="K75" s="66"/>
      <c r="L75" s="66"/>
      <c r="M75" s="66"/>
      <c r="N75" s="66"/>
      <c r="O75" s="66"/>
      <c r="P75" s="66"/>
      <c r="Q75" s="66"/>
      <c r="T75" s="41"/>
    </row>
    <row r="76" spans="2:20" ht="15.6" x14ac:dyDescent="0.3">
      <c r="B76" s="42"/>
      <c r="C76" s="63"/>
      <c r="I76" s="66"/>
      <c r="J76" s="66"/>
      <c r="K76" s="66"/>
      <c r="L76" s="66"/>
      <c r="M76" s="66"/>
      <c r="N76" s="66"/>
      <c r="O76" s="66"/>
      <c r="P76" s="66"/>
      <c r="Q76" s="66"/>
      <c r="T76" s="41"/>
    </row>
    <row r="77" spans="2:20" x14ac:dyDescent="0.3">
      <c r="B77" s="42"/>
      <c r="I77" s="66"/>
      <c r="J77" s="66"/>
      <c r="K77" s="66"/>
      <c r="L77" s="66"/>
      <c r="M77" s="66"/>
      <c r="N77" s="66"/>
      <c r="O77" s="66"/>
      <c r="P77" s="66"/>
      <c r="Q77" s="66"/>
      <c r="T77" s="41"/>
    </row>
    <row r="78" spans="2:20" ht="15.6" x14ac:dyDescent="0.3">
      <c r="B78" s="42"/>
      <c r="C78" s="63"/>
      <c r="D78" s="71"/>
      <c r="E78" s="72"/>
      <c r="F78" s="72"/>
      <c r="G78" s="72"/>
      <c r="H78" s="72"/>
      <c r="I78" s="66"/>
      <c r="J78" s="66"/>
      <c r="K78" s="66"/>
      <c r="L78" s="66"/>
      <c r="M78" s="66"/>
      <c r="N78" s="66"/>
      <c r="O78" s="66"/>
      <c r="P78" s="66"/>
      <c r="Q78" s="66"/>
      <c r="T78" s="41"/>
    </row>
    <row r="79" spans="2:20" ht="15.6" x14ac:dyDescent="0.3">
      <c r="B79" s="42"/>
      <c r="C79" s="63"/>
      <c r="D79" s="71"/>
      <c r="E79" s="72"/>
      <c r="F79" s="72"/>
      <c r="G79" s="72"/>
      <c r="H79" s="72"/>
      <c r="I79" s="66"/>
      <c r="J79" s="66"/>
      <c r="K79" s="66"/>
      <c r="L79" s="66"/>
      <c r="M79" s="66"/>
      <c r="N79" s="66"/>
      <c r="O79" s="66"/>
      <c r="P79" s="66"/>
      <c r="Q79" s="66"/>
      <c r="T79" s="41"/>
    </row>
    <row r="80" spans="2:20" ht="14.4" x14ac:dyDescent="0.3">
      <c r="B80" s="42"/>
      <c r="D80" s="71"/>
      <c r="E80" s="72"/>
      <c r="F80" s="72"/>
      <c r="G80" s="72"/>
      <c r="H80" s="72"/>
      <c r="I80" s="66"/>
      <c r="J80" s="66"/>
      <c r="K80" s="66"/>
      <c r="L80" s="66"/>
      <c r="M80" s="66"/>
      <c r="N80" s="66"/>
      <c r="O80" s="66"/>
      <c r="P80" s="66"/>
      <c r="Q80" s="66"/>
      <c r="T80" s="41"/>
    </row>
    <row r="81" spans="2:20" ht="12" customHeight="1" x14ac:dyDescent="0.3">
      <c r="B81" s="42"/>
      <c r="D81" s="71"/>
      <c r="E81" s="72"/>
      <c r="F81" s="72"/>
      <c r="G81" s="72"/>
      <c r="H81" s="72"/>
      <c r="I81" s="66"/>
      <c r="J81" s="66"/>
      <c r="K81" s="66"/>
      <c r="L81" s="66"/>
      <c r="M81" s="66"/>
      <c r="N81" s="66"/>
      <c r="O81" s="66"/>
      <c r="P81" s="66"/>
      <c r="Q81" s="66"/>
      <c r="T81" s="41"/>
    </row>
    <row r="82" spans="2:20" ht="14.4" hidden="1" x14ac:dyDescent="0.3">
      <c r="B82" s="42"/>
      <c r="D82" s="71"/>
      <c r="E82" s="72"/>
      <c r="F82" s="72"/>
      <c r="G82" s="72"/>
      <c r="H82" s="72"/>
      <c r="I82" s="66"/>
      <c r="J82" s="66"/>
      <c r="K82" s="66"/>
      <c r="L82" s="66"/>
      <c r="M82" s="66"/>
      <c r="N82" s="66"/>
      <c r="O82" s="66"/>
      <c r="P82" s="66"/>
      <c r="Q82" s="66"/>
      <c r="T82" s="41"/>
    </row>
    <row r="83" spans="2:20" ht="14.4" hidden="1" x14ac:dyDescent="0.3">
      <c r="B83" s="42"/>
      <c r="D83" s="71"/>
      <c r="E83" s="72"/>
      <c r="F83" s="72"/>
      <c r="G83" s="72"/>
      <c r="H83" s="72"/>
      <c r="I83" s="66"/>
      <c r="J83" s="66"/>
      <c r="K83" s="66"/>
      <c r="L83" s="66"/>
      <c r="M83" s="66"/>
      <c r="N83" s="66"/>
      <c r="O83" s="66"/>
      <c r="P83" s="66"/>
      <c r="Q83" s="66"/>
      <c r="T83" s="41"/>
    </row>
    <row r="84" spans="2:20" ht="15.6" x14ac:dyDescent="0.3">
      <c r="B84" s="42"/>
      <c r="C84" s="63" t="s">
        <v>32</v>
      </c>
      <c r="D84" s="71"/>
      <c r="E84" s="72"/>
      <c r="F84" s="72"/>
      <c r="G84" s="72"/>
      <c r="H84" s="72"/>
      <c r="I84" s="66"/>
      <c r="J84" s="66"/>
      <c r="K84" s="66"/>
      <c r="L84" s="66"/>
      <c r="M84" s="66"/>
      <c r="N84" s="66"/>
      <c r="O84" s="66"/>
      <c r="P84" s="66"/>
      <c r="Q84" s="66"/>
      <c r="T84" s="41"/>
    </row>
    <row r="85" spans="2:20" ht="14.4" x14ac:dyDescent="0.3">
      <c r="B85" s="42"/>
      <c r="D85" s="71"/>
      <c r="E85" s="72"/>
      <c r="F85" s="72"/>
      <c r="G85" s="72"/>
      <c r="H85" s="72"/>
      <c r="I85" s="66"/>
      <c r="J85" s="66"/>
      <c r="K85" s="66"/>
      <c r="L85" s="66"/>
      <c r="M85" s="66"/>
      <c r="N85" s="66"/>
      <c r="O85" s="66"/>
      <c r="P85" s="66"/>
      <c r="Q85" s="66"/>
      <c r="T85" s="41"/>
    </row>
    <row r="86" spans="2:20" ht="14.4" x14ac:dyDescent="0.3">
      <c r="B86" s="42"/>
      <c r="D86" s="71"/>
      <c r="E86" s="72"/>
      <c r="F86" s="72"/>
      <c r="G86" s="72"/>
      <c r="H86" s="72"/>
      <c r="I86" s="66"/>
      <c r="J86" s="66"/>
      <c r="K86" s="66"/>
      <c r="L86" s="66"/>
      <c r="M86" s="66"/>
      <c r="N86" s="66"/>
      <c r="O86" s="66"/>
      <c r="P86" s="66"/>
      <c r="Q86" s="66"/>
      <c r="T86" s="41"/>
    </row>
    <row r="87" spans="2:20" ht="14.4" x14ac:dyDescent="0.3">
      <c r="B87" s="42"/>
      <c r="D87" s="71"/>
      <c r="E87" s="72"/>
      <c r="F87" s="72"/>
      <c r="G87" s="72"/>
      <c r="H87" s="72"/>
      <c r="I87" s="66"/>
      <c r="J87" s="66"/>
      <c r="K87" s="66"/>
      <c r="L87" s="66"/>
      <c r="M87" s="66"/>
      <c r="N87" s="66"/>
      <c r="O87" s="66"/>
      <c r="P87" s="66"/>
      <c r="Q87" s="66"/>
      <c r="T87" s="41"/>
    </row>
    <row r="88" spans="2:20" ht="14.4" x14ac:dyDescent="0.3">
      <c r="B88" s="42"/>
      <c r="D88" s="71"/>
      <c r="E88" s="72"/>
      <c r="F88" s="72"/>
      <c r="G88" s="72"/>
      <c r="H88" s="72"/>
      <c r="I88" s="66"/>
      <c r="J88" s="66"/>
      <c r="K88" s="66"/>
      <c r="L88" s="66"/>
      <c r="M88" s="66"/>
      <c r="N88" s="66"/>
      <c r="O88" s="66"/>
      <c r="P88" s="66"/>
      <c r="Q88" s="66"/>
      <c r="T88" s="41"/>
    </row>
    <row r="89" spans="2:20" ht="14.4" x14ac:dyDescent="0.3">
      <c r="B89" s="42"/>
      <c r="D89" s="71"/>
      <c r="E89" s="72"/>
      <c r="F89" s="72"/>
      <c r="G89" s="72"/>
      <c r="H89" s="72"/>
      <c r="I89" s="66"/>
      <c r="J89" s="66"/>
      <c r="K89" s="66"/>
      <c r="L89" s="66"/>
      <c r="M89" s="66"/>
      <c r="N89" s="66"/>
      <c r="O89" s="66"/>
      <c r="P89" s="66"/>
      <c r="Q89" s="66"/>
      <c r="T89" s="41"/>
    </row>
    <row r="90" spans="2:20" ht="14.4" x14ac:dyDescent="0.3">
      <c r="B90" s="42"/>
      <c r="D90" s="71"/>
      <c r="E90" s="72"/>
      <c r="F90" s="72"/>
      <c r="G90" s="72"/>
      <c r="H90" s="72"/>
      <c r="I90" s="66"/>
      <c r="J90" s="66"/>
      <c r="K90" s="66"/>
      <c r="L90" s="66"/>
      <c r="M90" s="66"/>
      <c r="N90" s="66"/>
      <c r="O90" s="66"/>
      <c r="P90" s="66"/>
      <c r="Q90" s="66"/>
      <c r="T90" s="41"/>
    </row>
    <row r="91" spans="2:20" ht="14.4" x14ac:dyDescent="0.3">
      <c r="B91" s="42"/>
      <c r="D91" s="71"/>
      <c r="E91" s="72"/>
      <c r="F91" s="72"/>
      <c r="G91" s="72"/>
      <c r="H91" s="72"/>
      <c r="I91" s="66"/>
      <c r="J91" s="66"/>
      <c r="K91" s="66"/>
      <c r="L91" s="66"/>
      <c r="M91" s="66"/>
      <c r="N91" s="66"/>
      <c r="O91" s="66"/>
      <c r="P91" s="66"/>
      <c r="Q91" s="66"/>
      <c r="T91" s="41"/>
    </row>
    <row r="92" spans="2:20" ht="14.4" x14ac:dyDescent="0.3">
      <c r="B92" s="42"/>
      <c r="D92" s="71"/>
      <c r="E92" s="72"/>
      <c r="F92" s="72"/>
      <c r="G92" s="72"/>
      <c r="H92" s="72"/>
      <c r="I92" s="66"/>
      <c r="J92" s="66"/>
      <c r="K92" s="66"/>
      <c r="L92" s="66"/>
      <c r="M92" s="66"/>
      <c r="N92" s="66"/>
      <c r="O92" s="66"/>
      <c r="P92" s="66"/>
      <c r="Q92" s="66"/>
      <c r="T92" s="41"/>
    </row>
    <row r="93" spans="2:20" ht="14.4" x14ac:dyDescent="0.3">
      <c r="B93" s="42"/>
      <c r="D93" s="71"/>
      <c r="E93" s="72"/>
      <c r="F93" s="72"/>
      <c r="G93" s="72"/>
      <c r="H93" s="72"/>
      <c r="I93" s="66"/>
      <c r="J93" s="66"/>
      <c r="K93" s="66"/>
      <c r="L93" s="66"/>
      <c r="M93" s="66"/>
      <c r="N93" s="66"/>
      <c r="O93" s="66"/>
      <c r="P93" s="66"/>
      <c r="Q93" s="66"/>
      <c r="T93" s="41"/>
    </row>
    <row r="94" spans="2:20" ht="14.4" x14ac:dyDescent="0.3">
      <c r="B94" s="42"/>
      <c r="D94" s="71"/>
      <c r="E94" s="72"/>
      <c r="F94" s="72"/>
      <c r="G94" s="72"/>
      <c r="H94" s="72"/>
      <c r="I94" s="66"/>
      <c r="J94" s="66"/>
      <c r="K94" s="66"/>
      <c r="L94" s="66"/>
      <c r="M94" s="66"/>
      <c r="N94" s="66"/>
      <c r="O94" s="66"/>
      <c r="P94" s="66"/>
      <c r="Q94" s="66"/>
      <c r="T94" s="41"/>
    </row>
    <row r="95" spans="2:20" ht="14.4" x14ac:dyDescent="0.3">
      <c r="B95" s="42"/>
      <c r="D95" s="71"/>
      <c r="E95" s="72"/>
      <c r="F95" s="72"/>
      <c r="G95" s="72"/>
      <c r="H95" s="72"/>
      <c r="I95" s="66"/>
      <c r="J95" s="66"/>
      <c r="K95" s="66"/>
      <c r="L95" s="66"/>
      <c r="M95" s="66"/>
      <c r="N95" s="66"/>
      <c r="O95" s="66"/>
      <c r="P95" s="66"/>
      <c r="Q95" s="66"/>
      <c r="T95" s="41"/>
    </row>
    <row r="96" spans="2:20" ht="14.4" x14ac:dyDescent="0.3">
      <c r="B96" s="42"/>
      <c r="D96" s="71"/>
      <c r="E96" s="72"/>
      <c r="F96" s="72"/>
      <c r="G96" s="72"/>
      <c r="H96" s="72"/>
      <c r="I96" s="66"/>
      <c r="J96" s="66"/>
      <c r="K96" s="66"/>
      <c r="L96" s="66"/>
      <c r="M96" s="66"/>
      <c r="N96" s="66"/>
      <c r="O96" s="66"/>
      <c r="P96" s="66"/>
      <c r="Q96" s="66"/>
      <c r="T96" s="41"/>
    </row>
    <row r="97" spans="2:20" ht="14.4" x14ac:dyDescent="0.3">
      <c r="B97" s="42"/>
      <c r="D97" s="71"/>
      <c r="E97" s="72"/>
      <c r="F97" s="72"/>
      <c r="G97" s="72"/>
      <c r="H97" s="72"/>
      <c r="I97" s="66"/>
      <c r="J97" s="66"/>
      <c r="K97" s="66"/>
      <c r="L97" s="66"/>
      <c r="M97" s="66"/>
      <c r="N97" s="66"/>
      <c r="O97" s="66"/>
      <c r="P97" s="66"/>
      <c r="Q97" s="66"/>
      <c r="T97" s="41"/>
    </row>
    <row r="98" spans="2:20" ht="14.4" x14ac:dyDescent="0.3">
      <c r="B98" s="42"/>
      <c r="D98" s="71"/>
      <c r="E98" s="72"/>
      <c r="F98" s="72"/>
      <c r="G98" s="72"/>
      <c r="H98" s="72"/>
      <c r="I98" s="66"/>
      <c r="J98" s="66"/>
      <c r="K98" s="66"/>
      <c r="L98" s="66"/>
      <c r="M98" s="66"/>
      <c r="N98" s="66"/>
      <c r="O98" s="66"/>
      <c r="P98" s="66"/>
      <c r="Q98" s="66"/>
      <c r="T98" s="41"/>
    </row>
    <row r="99" spans="2:20" ht="14.4" x14ac:dyDescent="0.3">
      <c r="B99" s="42"/>
      <c r="D99" s="71"/>
      <c r="E99" s="72"/>
      <c r="F99" s="72"/>
      <c r="G99" s="72"/>
      <c r="H99" s="72"/>
      <c r="I99" s="66"/>
      <c r="J99" s="66"/>
      <c r="K99" s="66"/>
      <c r="L99" s="66"/>
      <c r="M99" s="66"/>
      <c r="N99" s="66"/>
      <c r="O99" s="66"/>
      <c r="P99" s="66"/>
      <c r="Q99" s="66"/>
      <c r="T99" s="41"/>
    </row>
    <row r="100" spans="2:20" ht="14.4" x14ac:dyDescent="0.3">
      <c r="B100" s="42"/>
      <c r="D100" s="71"/>
      <c r="E100" s="72"/>
      <c r="F100" s="72"/>
      <c r="G100" s="72"/>
      <c r="H100" s="72"/>
      <c r="I100" s="66"/>
      <c r="J100" s="66"/>
      <c r="K100" s="66"/>
      <c r="L100" s="66"/>
      <c r="M100" s="66"/>
      <c r="N100" s="66"/>
      <c r="O100" s="66"/>
      <c r="P100" s="66"/>
      <c r="Q100" s="66"/>
      <c r="T100" s="41"/>
    </row>
    <row r="101" spans="2:20" ht="14.4" x14ac:dyDescent="0.3">
      <c r="B101" s="42"/>
      <c r="D101" s="71"/>
      <c r="E101" s="72"/>
      <c r="F101" s="72"/>
      <c r="G101" s="72"/>
      <c r="H101" s="72"/>
      <c r="I101" s="66"/>
      <c r="J101" s="66"/>
      <c r="K101" s="66"/>
      <c r="L101" s="66"/>
      <c r="M101" s="66"/>
      <c r="N101" s="66"/>
      <c r="O101" s="66"/>
      <c r="P101" s="66"/>
      <c r="Q101" s="66"/>
      <c r="T101" s="41"/>
    </row>
    <row r="102" spans="2:20" ht="14.4" x14ac:dyDescent="0.3">
      <c r="B102" s="42"/>
      <c r="D102" s="71"/>
      <c r="E102" s="72"/>
      <c r="F102" s="72"/>
      <c r="G102" s="72"/>
      <c r="H102" s="72"/>
      <c r="I102" s="66"/>
      <c r="J102" s="66"/>
      <c r="K102" s="66"/>
      <c r="L102" s="66"/>
      <c r="M102" s="66"/>
      <c r="N102" s="66"/>
      <c r="O102" s="66"/>
      <c r="P102" s="66"/>
      <c r="Q102" s="66"/>
      <c r="T102" s="41"/>
    </row>
    <row r="103" spans="2:20" ht="14.4" x14ac:dyDescent="0.3">
      <c r="B103" s="42"/>
      <c r="D103" s="71"/>
      <c r="E103" s="72"/>
      <c r="F103" s="72"/>
      <c r="G103" s="72"/>
      <c r="H103" s="72"/>
      <c r="I103" s="66"/>
      <c r="J103" s="66"/>
      <c r="K103" s="66"/>
      <c r="L103" s="66"/>
      <c r="M103" s="66"/>
      <c r="N103" s="66"/>
      <c r="O103" s="66"/>
      <c r="P103" s="66"/>
      <c r="Q103" s="66"/>
      <c r="T103" s="41"/>
    </row>
    <row r="104" spans="2:20" ht="14.4" x14ac:dyDescent="0.3">
      <c r="B104" s="42"/>
      <c r="D104" s="71"/>
      <c r="E104" s="72"/>
      <c r="F104" s="72"/>
      <c r="G104" s="72"/>
      <c r="H104" s="72"/>
      <c r="I104" s="66"/>
      <c r="J104" s="66"/>
      <c r="K104" s="66"/>
      <c r="L104" s="66"/>
      <c r="M104" s="66"/>
      <c r="N104" s="66"/>
      <c r="O104" s="66"/>
      <c r="P104" s="66"/>
      <c r="Q104" s="66"/>
      <c r="T104" s="41"/>
    </row>
    <row r="105" spans="2:20" ht="14.4" x14ac:dyDescent="0.3">
      <c r="B105" s="42"/>
      <c r="D105" s="71"/>
      <c r="E105" s="72"/>
      <c r="F105" s="72"/>
      <c r="G105" s="72"/>
      <c r="H105" s="72"/>
      <c r="I105" s="66"/>
      <c r="J105" s="66"/>
      <c r="K105" s="66"/>
      <c r="L105" s="66"/>
      <c r="M105" s="66"/>
      <c r="N105" s="66"/>
      <c r="O105" s="66"/>
      <c r="P105" s="66"/>
      <c r="Q105" s="66"/>
      <c r="T105" s="41"/>
    </row>
    <row r="106" spans="2:20" ht="161.4" customHeight="1" x14ac:dyDescent="0.3">
      <c r="B106" s="42"/>
      <c r="C106" s="63"/>
      <c r="D106" s="71"/>
      <c r="E106" s="72"/>
      <c r="F106" s="72"/>
      <c r="G106" s="72"/>
      <c r="H106" s="72"/>
      <c r="I106" s="66"/>
      <c r="J106" s="66"/>
      <c r="K106" s="66"/>
      <c r="L106" s="66"/>
      <c r="M106" s="66"/>
      <c r="N106" s="66"/>
      <c r="O106" s="66"/>
      <c r="P106" s="66"/>
      <c r="Q106" s="66"/>
      <c r="T106" s="41"/>
    </row>
    <row r="107" spans="2:20" ht="168" customHeight="1" x14ac:dyDescent="0.3">
      <c r="B107" s="42"/>
      <c r="D107" s="63"/>
      <c r="E107" s="72"/>
      <c r="F107" s="72"/>
      <c r="G107" s="72"/>
      <c r="H107" s="72"/>
      <c r="I107" s="66"/>
      <c r="J107" s="66"/>
      <c r="K107" s="66"/>
      <c r="L107" s="66"/>
      <c r="M107" s="66"/>
      <c r="N107" s="66"/>
      <c r="O107" s="66"/>
      <c r="P107" s="66"/>
      <c r="Q107" s="66"/>
      <c r="T107" s="41"/>
    </row>
    <row r="108" spans="2:20" ht="15.6" x14ac:dyDescent="0.3">
      <c r="B108" s="42"/>
      <c r="C108" s="63"/>
      <c r="D108" s="70"/>
      <c r="E108" s="73"/>
      <c r="F108" s="74"/>
      <c r="G108" s="66"/>
      <c r="H108" s="66"/>
      <c r="I108" s="66"/>
      <c r="J108" s="66"/>
      <c r="K108" s="66"/>
      <c r="L108" s="66"/>
      <c r="M108" s="66"/>
      <c r="N108" s="66"/>
      <c r="O108" s="66"/>
      <c r="P108" s="66"/>
      <c r="Q108" s="66"/>
      <c r="R108" s="66"/>
      <c r="S108" s="66"/>
      <c r="T108" s="41"/>
    </row>
    <row r="109" spans="2:20" ht="14.4" thickBot="1" x14ac:dyDescent="0.35">
      <c r="B109" s="67"/>
      <c r="C109" s="68"/>
      <c r="D109" s="68"/>
      <c r="E109" s="68"/>
      <c r="F109" s="68"/>
      <c r="G109" s="68"/>
      <c r="H109" s="68"/>
      <c r="I109" s="68"/>
      <c r="J109" s="68"/>
      <c r="K109" s="68"/>
      <c r="L109" s="68"/>
      <c r="M109" s="68"/>
      <c r="N109" s="68"/>
      <c r="O109" s="68"/>
      <c r="P109" s="68"/>
      <c r="Q109" s="68"/>
      <c r="R109" s="68"/>
      <c r="S109" s="68"/>
      <c r="T109" s="69"/>
    </row>
    <row r="110" spans="2:20" ht="14.4" thickTop="1" x14ac:dyDescent="0.3"/>
  </sheetData>
  <pageMargins left="0.511811024" right="0.511811024" top="0.78740157499999996" bottom="0.78740157499999996" header="0.31496062000000002" footer="0.31496062000000002"/>
  <pageSetup paperSize="9" orientation="portrait" r:id="rId4"/>
  <drawing r:id="rId5"/>
  <extLst>
    <ext xmlns:x14="http://schemas.microsoft.com/office/spreadsheetml/2009/9/main" uri="{A8765BA9-456A-4dab-B4F3-ACF838C121DE}">
      <x14:slicerList>
        <x14:slicer r:id="rId6"/>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F8EAE-EF04-4E74-9B31-8C6330660D88}">
  <sheetPr codeName="Planilha6"/>
  <dimension ref="A1:N209"/>
  <sheetViews>
    <sheetView workbookViewId="0">
      <selection activeCell="F2" sqref="F2"/>
    </sheetView>
  </sheetViews>
  <sheetFormatPr defaultColWidth="8.88671875" defaultRowHeight="14.4" x14ac:dyDescent="0.3"/>
  <cols>
    <col min="1" max="1" width="24.33203125" style="85" customWidth="1"/>
    <col min="2" max="4" width="23.33203125" style="83" customWidth="1"/>
    <col min="5" max="5" width="15.6640625" style="83" customWidth="1"/>
    <col min="6" max="6" width="16.109375" style="83" customWidth="1"/>
    <col min="7" max="7" width="30.5546875" style="83" customWidth="1"/>
    <col min="8" max="8" width="22.33203125" style="83" customWidth="1"/>
    <col min="9" max="9" width="17" style="83" customWidth="1"/>
    <col min="10" max="12" width="8.88671875" style="83"/>
    <col min="13" max="13" width="20.33203125" style="83" customWidth="1"/>
    <col min="14" max="16384" width="8.88671875" style="83"/>
  </cols>
  <sheetData>
    <row r="1" spans="1:9" ht="87" customHeight="1" x14ac:dyDescent="0.3">
      <c r="A1" s="86" t="s">
        <v>33</v>
      </c>
      <c r="B1" s="86" t="s">
        <v>34</v>
      </c>
      <c r="C1" s="86" t="s">
        <v>35</v>
      </c>
      <c r="D1" s="86" t="s">
        <v>36</v>
      </c>
      <c r="E1" s="86" t="s">
        <v>37</v>
      </c>
      <c r="F1" s="86" t="s">
        <v>38</v>
      </c>
      <c r="H1" s="86" t="s">
        <v>39</v>
      </c>
      <c r="I1" s="86" t="s">
        <v>26</v>
      </c>
    </row>
    <row r="2" spans="1:9" x14ac:dyDescent="0.3">
      <c r="A2" s="87" t="s">
        <v>19</v>
      </c>
      <c r="B2" s="83" t="s">
        <v>70</v>
      </c>
      <c r="C2" s="88" t="s">
        <v>61</v>
      </c>
      <c r="D2" s="88" t="s">
        <v>74</v>
      </c>
      <c r="E2" s="88" t="s">
        <v>41</v>
      </c>
      <c r="F2" s="88"/>
      <c r="H2" s="130" t="s">
        <v>358</v>
      </c>
      <c r="I2" s="88">
        <f>COUNTIF(Lista_de_contribuições[Dispositivos],Tabela1[[#This Row],[Dispositivos da Norma]])</f>
        <v>1</v>
      </c>
    </row>
    <row r="3" spans="1:9" ht="14.4" customHeight="1" x14ac:dyDescent="0.3">
      <c r="A3" s="87" t="s">
        <v>19</v>
      </c>
      <c r="B3" s="88" t="s">
        <v>70</v>
      </c>
      <c r="C3" s="88" t="s">
        <v>63</v>
      </c>
      <c r="D3" s="88" t="s">
        <v>74</v>
      </c>
      <c r="E3" s="88" t="s">
        <v>41</v>
      </c>
      <c r="F3" s="88"/>
      <c r="H3" s="130" t="s">
        <v>276</v>
      </c>
      <c r="I3" s="88">
        <f>COUNTIF(Lista_de_contribuições[Dispositivos],Tabela1[[#This Row],[Dispositivos da Norma]])</f>
        <v>1</v>
      </c>
    </row>
    <row r="4" spans="1:9" ht="14.4" customHeight="1" x14ac:dyDescent="0.3">
      <c r="A4" s="87" t="s">
        <v>20</v>
      </c>
      <c r="B4" s="88" t="s">
        <v>65</v>
      </c>
      <c r="C4" s="88" t="s">
        <v>63</v>
      </c>
      <c r="D4" s="88" t="s">
        <v>74</v>
      </c>
      <c r="E4" s="88" t="s">
        <v>41</v>
      </c>
      <c r="F4" s="88"/>
      <c r="H4" s="130" t="s">
        <v>277</v>
      </c>
      <c r="I4" s="88">
        <f>COUNTIF(Lista_de_contribuições[Dispositivos],Tabela1[[#This Row],[Dispositivos da Norma]])</f>
        <v>1</v>
      </c>
    </row>
    <row r="5" spans="1:9" ht="14.4" customHeight="1" x14ac:dyDescent="0.3">
      <c r="A5" s="87" t="s">
        <v>20</v>
      </c>
      <c r="B5" s="88" t="s">
        <v>65</v>
      </c>
      <c r="C5" s="88" t="s">
        <v>63</v>
      </c>
      <c r="D5" s="88" t="s">
        <v>74</v>
      </c>
      <c r="E5" s="88" t="s">
        <v>41</v>
      </c>
      <c r="F5" s="88"/>
      <c r="H5" s="130" t="s">
        <v>278</v>
      </c>
      <c r="I5" s="88">
        <f>COUNTIF(Lista_de_contribuições[Dispositivos],Tabela1[[#This Row],[Dispositivos da Norma]])</f>
        <v>1</v>
      </c>
    </row>
    <row r="6" spans="1:9" ht="14.4" customHeight="1" x14ac:dyDescent="0.3">
      <c r="A6" s="87"/>
      <c r="B6" s="88"/>
      <c r="C6" s="88"/>
      <c r="D6" s="88"/>
      <c r="E6" s="88"/>
      <c r="F6" s="88"/>
      <c r="H6" s="130" t="s">
        <v>279</v>
      </c>
      <c r="I6" s="88">
        <f>COUNTIF(Lista_de_contribuições[Dispositivos],Tabela1[[#This Row],[Dispositivos da Norma]])</f>
        <v>1</v>
      </c>
    </row>
    <row r="7" spans="1:9" ht="14.4" customHeight="1" x14ac:dyDescent="0.3">
      <c r="A7" s="87"/>
      <c r="B7" s="88"/>
      <c r="C7" s="88"/>
      <c r="D7" s="88"/>
      <c r="E7" s="88"/>
      <c r="F7" s="88"/>
      <c r="H7" s="130" t="s">
        <v>280</v>
      </c>
      <c r="I7" s="88">
        <f>COUNTIF(Lista_de_contribuições[Dispositivos],Tabela1[[#This Row],[Dispositivos da Norma]])</f>
        <v>1</v>
      </c>
    </row>
    <row r="8" spans="1:9" ht="14.4" customHeight="1" x14ac:dyDescent="0.3">
      <c r="A8" s="87"/>
      <c r="B8" s="88"/>
      <c r="C8" s="88"/>
      <c r="D8" s="88"/>
      <c r="E8" s="88"/>
      <c r="F8" s="88"/>
      <c r="H8" s="130" t="s">
        <v>281</v>
      </c>
      <c r="I8" s="88">
        <f>COUNTIF(Lista_de_contribuições[Dispositivos],Tabela1[[#This Row],[Dispositivos da Norma]])</f>
        <v>1</v>
      </c>
    </row>
    <row r="9" spans="1:9" ht="14.4" customHeight="1" x14ac:dyDescent="0.3">
      <c r="A9" s="87"/>
      <c r="B9" s="88"/>
      <c r="C9" s="88"/>
      <c r="D9" s="88"/>
      <c r="E9" s="88"/>
      <c r="F9" s="88"/>
      <c r="H9" s="130" t="s">
        <v>282</v>
      </c>
      <c r="I9" s="88">
        <f>COUNTIF(Lista_de_contribuições[Dispositivos],Tabela1[[#This Row],[Dispositivos da Norma]])</f>
        <v>1</v>
      </c>
    </row>
    <row r="10" spans="1:9" ht="14.4" customHeight="1" x14ac:dyDescent="0.3">
      <c r="A10" s="87"/>
      <c r="B10" s="88"/>
      <c r="C10" s="88"/>
      <c r="D10" s="88"/>
      <c r="E10" s="88"/>
      <c r="F10" s="88"/>
      <c r="H10" s="130" t="s">
        <v>283</v>
      </c>
      <c r="I10" s="88">
        <f>COUNTIF(Lista_de_contribuições[Dispositivos],Tabela1[[#This Row],[Dispositivos da Norma]])</f>
        <v>1</v>
      </c>
    </row>
    <row r="11" spans="1:9" ht="14.4" customHeight="1" x14ac:dyDescent="0.3">
      <c r="A11" s="87"/>
      <c r="B11" s="88"/>
      <c r="C11" s="88"/>
      <c r="D11" s="88"/>
      <c r="E11" s="88"/>
      <c r="F11" s="88"/>
      <c r="H11" s="130" t="s">
        <v>284</v>
      </c>
      <c r="I11" s="88">
        <f>COUNTIF(Lista_de_contribuições[Dispositivos],Tabela1[[#This Row],[Dispositivos da Norma]])</f>
        <v>1</v>
      </c>
    </row>
    <row r="12" spans="1:9" ht="14.4" customHeight="1" x14ac:dyDescent="0.3">
      <c r="A12" s="87"/>
      <c r="B12" s="88"/>
      <c r="C12" s="88"/>
      <c r="D12" s="88"/>
      <c r="E12" s="88"/>
      <c r="F12" s="88"/>
      <c r="H12" s="130" t="s">
        <v>285</v>
      </c>
      <c r="I12" s="88">
        <f>COUNTIF(Lista_de_contribuições[Dispositivos],Tabela1[[#This Row],[Dispositivos da Norma]])</f>
        <v>2</v>
      </c>
    </row>
    <row r="13" spans="1:9" ht="14.4" customHeight="1" x14ac:dyDescent="0.3">
      <c r="A13" s="87"/>
      <c r="B13" s="88"/>
      <c r="C13" s="88"/>
      <c r="D13" s="88"/>
      <c r="E13" s="88"/>
      <c r="F13" s="88"/>
      <c r="H13" s="130" t="s">
        <v>286</v>
      </c>
      <c r="I13" s="88">
        <f>COUNTIF(Lista_de_contribuições[Dispositivos],Tabela1[[#This Row],[Dispositivos da Norma]])</f>
        <v>1</v>
      </c>
    </row>
    <row r="14" spans="1:9" ht="14.4" customHeight="1" x14ac:dyDescent="0.3">
      <c r="A14" s="87"/>
      <c r="B14" s="88"/>
      <c r="C14" s="88"/>
      <c r="D14" s="88"/>
      <c r="E14" s="88"/>
      <c r="F14" s="88"/>
      <c r="H14" s="130" t="s">
        <v>287</v>
      </c>
      <c r="I14" s="88">
        <f>COUNTIF(Lista_de_contribuições[Dispositivos],Tabela1[[#This Row],[Dispositivos da Norma]])</f>
        <v>1</v>
      </c>
    </row>
    <row r="15" spans="1:9" ht="14.4" customHeight="1" x14ac:dyDescent="0.3">
      <c r="A15" s="87"/>
      <c r="B15" s="88"/>
      <c r="C15" s="88"/>
      <c r="D15" s="88"/>
      <c r="E15" s="88"/>
      <c r="F15" s="88"/>
      <c r="H15" s="130" t="s">
        <v>288</v>
      </c>
      <c r="I15" s="88">
        <f>COUNTIF(Lista_de_contribuições[Dispositivos],Tabela1[[#This Row],[Dispositivos da Norma]])</f>
        <v>3</v>
      </c>
    </row>
    <row r="16" spans="1:9" ht="14.4" customHeight="1" x14ac:dyDescent="0.3">
      <c r="A16" s="87"/>
      <c r="B16" s="88"/>
      <c r="C16" s="88"/>
      <c r="D16" s="88"/>
      <c r="E16" s="88"/>
      <c r="F16" s="88"/>
      <c r="H16" s="130" t="s">
        <v>289</v>
      </c>
      <c r="I16" s="88">
        <f>COUNTIF(Lista_de_contribuições[Dispositivos],Tabela1[[#This Row],[Dispositivos da Norma]])</f>
        <v>1</v>
      </c>
    </row>
    <row r="17" spans="1:14" ht="14.4" customHeight="1" x14ac:dyDescent="0.3">
      <c r="A17" s="87"/>
      <c r="B17" s="88"/>
      <c r="C17" s="88"/>
      <c r="D17" s="88"/>
      <c r="E17" s="88"/>
      <c r="F17" s="88"/>
      <c r="H17" s="130" t="s">
        <v>290</v>
      </c>
      <c r="I17" s="88">
        <f>COUNTIF(Lista_de_contribuições[Dispositivos],Tabela1[[#This Row],[Dispositivos da Norma]])</f>
        <v>2</v>
      </c>
    </row>
    <row r="18" spans="1:14" ht="14.4" customHeight="1" x14ac:dyDescent="0.3">
      <c r="A18" s="87"/>
      <c r="B18" s="88"/>
      <c r="C18" s="88"/>
      <c r="D18" s="88"/>
      <c r="E18" s="88"/>
      <c r="F18" s="88"/>
      <c r="H18" s="130" t="s">
        <v>291</v>
      </c>
      <c r="I18" s="88">
        <f>COUNTIF(Lista_de_contribuições[Dispositivos],Tabela1[[#This Row],[Dispositivos da Norma]])</f>
        <v>1</v>
      </c>
    </row>
    <row r="19" spans="1:14" ht="14.4" customHeight="1" x14ac:dyDescent="0.3">
      <c r="A19" s="87"/>
      <c r="B19" s="88"/>
      <c r="C19" s="88"/>
      <c r="D19" s="88"/>
      <c r="E19" s="88"/>
      <c r="F19" s="88"/>
      <c r="H19" s="130" t="s">
        <v>292</v>
      </c>
      <c r="I19" s="88">
        <f>COUNTIF(Lista_de_contribuições[Dispositivos],Tabela1[[#This Row],[Dispositivos da Norma]])</f>
        <v>1</v>
      </c>
    </row>
    <row r="20" spans="1:14" ht="14.4" customHeight="1" x14ac:dyDescent="0.3">
      <c r="A20" s="87"/>
      <c r="B20" s="88"/>
      <c r="C20" s="88"/>
      <c r="D20" s="88"/>
      <c r="E20" s="88"/>
      <c r="F20" s="88"/>
      <c r="H20" s="130" t="s">
        <v>293</v>
      </c>
      <c r="I20" s="88">
        <f>COUNTIF(Lista_de_contribuições[Dispositivos],Tabela1[[#This Row],[Dispositivos da Norma]])</f>
        <v>1</v>
      </c>
      <c r="M20" s="88"/>
      <c r="N20" s="88"/>
    </row>
    <row r="21" spans="1:14" ht="14.4" customHeight="1" x14ac:dyDescent="0.3">
      <c r="A21" s="87"/>
      <c r="B21" s="88"/>
      <c r="C21" s="88"/>
      <c r="D21" s="88"/>
      <c r="E21" s="88"/>
      <c r="F21" s="88"/>
      <c r="H21" s="130" t="s">
        <v>294</v>
      </c>
      <c r="I21" s="88">
        <f>COUNTIF(Lista_de_contribuições[Dispositivos],Tabela1[[#This Row],[Dispositivos da Norma]])</f>
        <v>2</v>
      </c>
      <c r="M21" s="88"/>
      <c r="N21" s="88"/>
    </row>
    <row r="22" spans="1:14" ht="14.4" customHeight="1" x14ac:dyDescent="0.3">
      <c r="A22" s="87"/>
      <c r="C22" s="88"/>
      <c r="D22" s="88"/>
      <c r="E22" s="88"/>
      <c r="F22" s="88"/>
      <c r="H22" s="130" t="s">
        <v>295</v>
      </c>
      <c r="I22" s="88">
        <f>COUNTIF(Lista_de_contribuições[Dispositivos],Tabela1[[#This Row],[Dispositivos da Norma]])</f>
        <v>1</v>
      </c>
      <c r="M22" s="88"/>
      <c r="N22" s="88"/>
    </row>
    <row r="23" spans="1:14" ht="14.4" customHeight="1" x14ac:dyDescent="0.3">
      <c r="A23" s="87"/>
      <c r="C23" s="88"/>
      <c r="D23" s="88"/>
      <c r="E23" s="88"/>
      <c r="F23" s="88"/>
      <c r="H23" s="130" t="s">
        <v>296</v>
      </c>
      <c r="I23" s="88">
        <f>COUNTIF(Lista_de_contribuições[Dispositivos],Tabela1[[#This Row],[Dispositivos da Norma]])</f>
        <v>1</v>
      </c>
      <c r="M23" s="88"/>
      <c r="N23" s="88"/>
    </row>
    <row r="24" spans="1:14" ht="14.4" customHeight="1" x14ac:dyDescent="0.3">
      <c r="A24" s="87"/>
      <c r="B24" s="88"/>
      <c r="C24" s="88"/>
      <c r="D24" s="88"/>
      <c r="E24" s="88"/>
      <c r="F24" s="88"/>
      <c r="H24" s="130" t="s">
        <v>297</v>
      </c>
      <c r="I24" s="88">
        <f>COUNTIF(Lista_de_contribuições[Dispositivos],Tabela1[[#This Row],[Dispositivos da Norma]])</f>
        <v>1</v>
      </c>
      <c r="M24" s="88"/>
      <c r="N24" s="88"/>
    </row>
    <row r="25" spans="1:14" ht="14.4" customHeight="1" x14ac:dyDescent="0.3">
      <c r="A25" s="87"/>
      <c r="B25" s="88"/>
      <c r="C25" s="88"/>
      <c r="D25" s="88"/>
      <c r="E25" s="88"/>
      <c r="F25" s="88"/>
      <c r="H25" s="130" t="s">
        <v>298</v>
      </c>
      <c r="I25" s="88">
        <f>COUNTIF(Lista_de_contribuições[Dispositivos],Tabela1[[#This Row],[Dispositivos da Norma]])</f>
        <v>1</v>
      </c>
      <c r="M25" s="88"/>
      <c r="N25" s="88"/>
    </row>
    <row r="26" spans="1:14" ht="14.4" customHeight="1" x14ac:dyDescent="0.3">
      <c r="A26" s="87"/>
      <c r="B26" s="88"/>
      <c r="C26" s="88"/>
      <c r="D26" s="88"/>
      <c r="E26" s="88"/>
      <c r="F26" s="88"/>
      <c r="H26" s="130" t="s">
        <v>299</v>
      </c>
      <c r="I26" s="88">
        <f>COUNTIF(Lista_de_contribuições[Dispositivos],Tabela1[[#This Row],[Dispositivos da Norma]])</f>
        <v>1</v>
      </c>
      <c r="M26" s="88"/>
      <c r="N26" s="88"/>
    </row>
    <row r="27" spans="1:14" ht="14.4" customHeight="1" x14ac:dyDescent="0.3">
      <c r="A27" s="87"/>
      <c r="B27" s="88"/>
      <c r="C27" s="88"/>
      <c r="D27" s="88"/>
      <c r="E27" s="88"/>
      <c r="F27" s="88"/>
      <c r="H27" s="130" t="s">
        <v>300</v>
      </c>
      <c r="I27" s="88">
        <f>COUNTIF(Lista_de_contribuições[Dispositivos],Tabela1[[#This Row],[Dispositivos da Norma]])</f>
        <v>1</v>
      </c>
      <c r="M27" s="88"/>
      <c r="N27" s="88"/>
    </row>
    <row r="28" spans="1:14" ht="14.4" customHeight="1" x14ac:dyDescent="0.3">
      <c r="A28" s="87"/>
      <c r="C28" s="88"/>
      <c r="D28" s="88"/>
      <c r="E28" s="88"/>
      <c r="F28" s="88"/>
      <c r="H28" s="130" t="s">
        <v>301</v>
      </c>
      <c r="I28" s="88">
        <f>COUNTIF(Lista_de_contribuições[Dispositivos],Tabela1[[#This Row],[Dispositivos da Norma]])</f>
        <v>1</v>
      </c>
      <c r="M28" s="88"/>
      <c r="N28" s="88"/>
    </row>
    <row r="29" spans="1:14" ht="14.4" customHeight="1" x14ac:dyDescent="0.3">
      <c r="A29" s="87"/>
      <c r="C29" s="88"/>
      <c r="D29" s="88"/>
      <c r="E29" s="88"/>
      <c r="F29" s="88"/>
      <c r="H29" s="130" t="s">
        <v>302</v>
      </c>
      <c r="I29" s="88">
        <f>COUNTIF(Lista_de_contribuições[Dispositivos],Tabela1[[#This Row],[Dispositivos da Norma]])</f>
        <v>1</v>
      </c>
      <c r="M29" s="88"/>
      <c r="N29" s="88"/>
    </row>
    <row r="30" spans="1:14" x14ac:dyDescent="0.3">
      <c r="A30" s="87"/>
      <c r="B30" s="88"/>
      <c r="C30" s="88"/>
      <c r="D30" s="88"/>
      <c r="E30" s="88"/>
      <c r="F30" s="88"/>
      <c r="H30" s="130" t="s">
        <v>303</v>
      </c>
      <c r="I30" s="88">
        <f>COUNTIF(Lista_de_contribuições[Dispositivos],Tabela1[[#This Row],[Dispositivos da Norma]])</f>
        <v>2</v>
      </c>
      <c r="M30" s="88"/>
      <c r="N30" s="88"/>
    </row>
    <row r="31" spans="1:14" x14ac:dyDescent="0.3">
      <c r="A31" s="87"/>
      <c r="B31" s="88"/>
      <c r="C31" s="88"/>
      <c r="D31" s="88"/>
      <c r="E31" s="88"/>
      <c r="F31" s="88"/>
      <c r="H31" s="130" t="s">
        <v>304</v>
      </c>
      <c r="I31" s="88">
        <f>COUNTIF(Lista_de_contribuições[Dispositivos],Tabela1[[#This Row],[Dispositivos da Norma]])</f>
        <v>2</v>
      </c>
      <c r="M31" s="88"/>
      <c r="N31" s="88"/>
    </row>
    <row r="32" spans="1:14" x14ac:dyDescent="0.3">
      <c r="A32" s="87"/>
      <c r="B32" s="88"/>
      <c r="C32" s="88"/>
      <c r="D32" s="88"/>
      <c r="E32" s="88"/>
      <c r="F32" s="88"/>
      <c r="H32" s="130" t="s">
        <v>305</v>
      </c>
      <c r="I32" s="88">
        <f>COUNTIF(Lista_de_contribuições[Dispositivos],Tabela1[[#This Row],[Dispositivos da Norma]])</f>
        <v>1</v>
      </c>
      <c r="M32" s="88"/>
      <c r="N32" s="88"/>
    </row>
    <row r="33" spans="1:14" x14ac:dyDescent="0.3">
      <c r="A33" s="87"/>
      <c r="B33" s="88"/>
      <c r="C33" s="88"/>
      <c r="D33" s="88"/>
      <c r="E33" s="88"/>
      <c r="F33" s="88"/>
      <c r="H33" s="130" t="s">
        <v>306</v>
      </c>
      <c r="I33" s="88">
        <f>COUNTIF(Lista_de_contribuições[Dispositivos],Tabela1[[#This Row],[Dispositivos da Norma]])</f>
        <v>1</v>
      </c>
      <c r="M33" s="88"/>
      <c r="N33" s="88"/>
    </row>
    <row r="34" spans="1:14" x14ac:dyDescent="0.3">
      <c r="A34" s="87"/>
      <c r="C34" s="88"/>
      <c r="D34" s="88"/>
      <c r="E34" s="88"/>
      <c r="F34" s="88"/>
      <c r="H34" s="130" t="s">
        <v>307</v>
      </c>
      <c r="I34" s="88">
        <f>COUNTIF(Lista_de_contribuições[Dispositivos],Tabela1[[#This Row],[Dispositivos da Norma]])</f>
        <v>1</v>
      </c>
      <c r="M34" s="88"/>
      <c r="N34" s="88"/>
    </row>
    <row r="35" spans="1:14" x14ac:dyDescent="0.3">
      <c r="A35" s="87"/>
      <c r="C35" s="88"/>
      <c r="D35" s="88"/>
      <c r="E35" s="88"/>
      <c r="F35" s="88"/>
      <c r="H35" s="130" t="s">
        <v>308</v>
      </c>
      <c r="I35" s="88">
        <f>COUNTIF(Lista_de_contribuições[Dispositivos],Tabela1[[#This Row],[Dispositivos da Norma]])</f>
        <v>1</v>
      </c>
      <c r="M35" s="88"/>
      <c r="N35" s="88"/>
    </row>
    <row r="36" spans="1:14" x14ac:dyDescent="0.3">
      <c r="A36" s="107"/>
      <c r="B36" s="88"/>
      <c r="C36" s="88"/>
      <c r="D36" s="88"/>
      <c r="E36" s="88"/>
      <c r="F36" s="88"/>
      <c r="H36" s="130" t="s">
        <v>309</v>
      </c>
      <c r="I36" s="88">
        <f>COUNTIF(Lista_de_contribuições[Dispositivos],Tabela1[[#This Row],[Dispositivos da Norma]])</f>
        <v>2</v>
      </c>
      <c r="M36" s="88"/>
      <c r="N36" s="88"/>
    </row>
    <row r="37" spans="1:14" x14ac:dyDescent="0.3">
      <c r="A37" s="107"/>
      <c r="B37" s="88"/>
      <c r="C37" s="88"/>
      <c r="D37" s="88"/>
      <c r="E37" s="88"/>
      <c r="F37" s="88"/>
      <c r="H37" s="130" t="s">
        <v>310</v>
      </c>
      <c r="I37" s="88">
        <f>COUNTIF(Lista_de_contribuições[Dispositivos],Tabela1[[#This Row],[Dispositivos da Norma]])</f>
        <v>1</v>
      </c>
    </row>
    <row r="38" spans="1:14" x14ac:dyDescent="0.3">
      <c r="A38" s="107"/>
      <c r="B38" s="88"/>
      <c r="C38" s="88"/>
      <c r="D38" s="88"/>
      <c r="E38" s="88"/>
      <c r="F38" s="88"/>
      <c r="H38" s="130" t="s">
        <v>311</v>
      </c>
      <c r="I38" s="88">
        <f>COUNTIF(Lista_de_contribuições[Dispositivos],Tabela1[[#This Row],[Dispositivos da Norma]])</f>
        <v>1</v>
      </c>
    </row>
    <row r="39" spans="1:14" x14ac:dyDescent="0.3">
      <c r="A39" s="107"/>
      <c r="B39" s="88"/>
      <c r="C39" s="88"/>
      <c r="D39" s="88"/>
      <c r="E39" s="88"/>
      <c r="F39" s="88"/>
      <c r="H39" s="130" t="s">
        <v>312</v>
      </c>
      <c r="I39" s="88">
        <f>COUNTIF(Lista_de_contribuições[Dispositivos],Tabela1[[#This Row],[Dispositivos da Norma]])</f>
        <v>1</v>
      </c>
    </row>
    <row r="40" spans="1:14" x14ac:dyDescent="0.3">
      <c r="A40" s="107"/>
      <c r="B40" s="88"/>
      <c r="C40" s="88"/>
      <c r="D40" s="88"/>
      <c r="E40" s="88"/>
      <c r="F40" s="88"/>
      <c r="H40" s="130" t="s">
        <v>313</v>
      </c>
      <c r="I40" s="88">
        <f>COUNTIF(Lista_de_contribuições[Dispositivos],Tabela1[[#This Row],[Dispositivos da Norma]])</f>
        <v>1</v>
      </c>
    </row>
    <row r="41" spans="1:14" x14ac:dyDescent="0.3">
      <c r="A41" s="107"/>
      <c r="B41" s="88"/>
      <c r="C41" s="88"/>
      <c r="D41" s="88"/>
      <c r="E41" s="88"/>
      <c r="F41" s="88"/>
      <c r="H41" s="130" t="s">
        <v>314</v>
      </c>
      <c r="I41" s="88">
        <f>COUNTIF(Lista_de_contribuições[Dispositivos],Tabela1[[#This Row],[Dispositivos da Norma]])</f>
        <v>1</v>
      </c>
    </row>
    <row r="42" spans="1:14" x14ac:dyDescent="0.3">
      <c r="A42" s="107"/>
      <c r="B42" s="88"/>
      <c r="C42" s="88"/>
      <c r="D42" s="88"/>
      <c r="E42" s="88"/>
      <c r="F42" s="88"/>
      <c r="H42" s="130" t="s">
        <v>315</v>
      </c>
      <c r="I42" s="88">
        <f>COUNTIF(Lista_de_contribuições[Dispositivos],Tabela1[[#This Row],[Dispositivos da Norma]])</f>
        <v>1</v>
      </c>
    </row>
    <row r="43" spans="1:14" x14ac:dyDescent="0.3">
      <c r="A43" s="107"/>
      <c r="B43" s="88"/>
      <c r="C43" s="88"/>
      <c r="D43" s="88"/>
      <c r="E43" s="88"/>
      <c r="F43" s="88"/>
      <c r="H43" s="130" t="s">
        <v>316</v>
      </c>
      <c r="I43" s="88">
        <f>COUNTIF(Lista_de_contribuições[Dispositivos],Tabela1[[#This Row],[Dispositivos da Norma]])</f>
        <v>1</v>
      </c>
    </row>
    <row r="44" spans="1:14" x14ac:dyDescent="0.3">
      <c r="A44" s="107"/>
      <c r="B44" s="88"/>
      <c r="C44" s="88"/>
      <c r="D44" s="88"/>
      <c r="E44" s="88"/>
      <c r="F44" s="88"/>
      <c r="H44" s="130" t="s">
        <v>317</v>
      </c>
      <c r="I44" s="88">
        <f>COUNTIF(Lista_de_contribuições[Dispositivos],Tabela1[[#This Row],[Dispositivos da Norma]])</f>
        <v>1</v>
      </c>
    </row>
    <row r="45" spans="1:14" x14ac:dyDescent="0.3">
      <c r="A45" s="107"/>
      <c r="B45" s="88"/>
      <c r="C45" s="88"/>
      <c r="D45" s="88"/>
      <c r="E45" s="88"/>
      <c r="F45" s="88"/>
      <c r="H45" s="130" t="s">
        <v>318</v>
      </c>
      <c r="I45" s="88">
        <f>COUNTIF(Lista_de_contribuições[Dispositivos],Tabela1[[#This Row],[Dispositivos da Norma]])</f>
        <v>1</v>
      </c>
    </row>
    <row r="46" spans="1:14" x14ac:dyDescent="0.3">
      <c r="A46" s="107"/>
      <c r="B46" s="88"/>
      <c r="C46" s="88"/>
      <c r="D46" s="88"/>
      <c r="E46" s="88"/>
      <c r="F46" s="88"/>
      <c r="H46" s="130" t="s">
        <v>319</v>
      </c>
      <c r="I46" s="88">
        <f>COUNTIF(Lista_de_contribuições[Dispositivos],Tabela1[[#This Row],[Dispositivos da Norma]])</f>
        <v>1</v>
      </c>
    </row>
    <row r="47" spans="1:14" x14ac:dyDescent="0.3">
      <c r="A47" s="107"/>
      <c r="B47" s="88"/>
      <c r="C47" s="88"/>
      <c r="D47" s="88"/>
      <c r="E47" s="88"/>
      <c r="F47" s="88"/>
      <c r="H47" s="130" t="s">
        <v>320</v>
      </c>
      <c r="I47" s="88">
        <f>COUNTIF(Lista_de_contribuições[Dispositivos],Tabela1[[#This Row],[Dispositivos da Norma]])</f>
        <v>1</v>
      </c>
    </row>
    <row r="48" spans="1:14" x14ac:dyDescent="0.3">
      <c r="A48" s="107"/>
      <c r="B48" s="88"/>
      <c r="C48" s="88"/>
      <c r="D48" s="88"/>
      <c r="E48" s="88"/>
      <c r="F48" s="88"/>
      <c r="H48" s="130" t="s">
        <v>321</v>
      </c>
      <c r="I48" s="88">
        <f>COUNTIF(Lista_de_contribuições[Dispositivos],Tabela1[[#This Row],[Dispositivos da Norma]])</f>
        <v>1</v>
      </c>
    </row>
    <row r="49" spans="1:9" x14ac:dyDescent="0.3">
      <c r="A49" s="107"/>
      <c r="B49" s="88"/>
      <c r="C49" s="88"/>
      <c r="D49" s="88"/>
      <c r="E49" s="88"/>
      <c r="F49" s="88"/>
      <c r="H49" s="130" t="s">
        <v>322</v>
      </c>
      <c r="I49" s="88">
        <f>COUNTIF(Lista_de_contribuições[Dispositivos],Tabela1[[#This Row],[Dispositivos da Norma]])</f>
        <v>1</v>
      </c>
    </row>
    <row r="50" spans="1:9" x14ac:dyDescent="0.3">
      <c r="A50" s="107"/>
      <c r="B50" s="88"/>
      <c r="C50" s="88"/>
      <c r="D50" s="88"/>
      <c r="E50" s="88"/>
      <c r="F50" s="88"/>
      <c r="H50" s="130" t="s">
        <v>323</v>
      </c>
      <c r="I50" s="88">
        <f>COUNTIF(Lista_de_contribuições[Dispositivos],Tabela1[[#This Row],[Dispositivos da Norma]])</f>
        <v>1</v>
      </c>
    </row>
    <row r="51" spans="1:9" x14ac:dyDescent="0.3">
      <c r="A51" s="107"/>
      <c r="B51" s="88"/>
      <c r="C51" s="88"/>
      <c r="D51" s="88"/>
      <c r="E51" s="88"/>
      <c r="F51" s="88"/>
      <c r="H51" s="130" t="s">
        <v>324</v>
      </c>
      <c r="I51" s="88">
        <f>COUNTIF(Lista_de_contribuições[Dispositivos],Tabela1[[#This Row],[Dispositivos da Norma]])</f>
        <v>1</v>
      </c>
    </row>
    <row r="52" spans="1:9" x14ac:dyDescent="0.3">
      <c r="A52" s="107"/>
      <c r="B52" s="88"/>
      <c r="C52" s="88"/>
      <c r="D52" s="88"/>
      <c r="E52" s="88"/>
      <c r="F52" s="88"/>
      <c r="H52" s="130" t="s">
        <v>325</v>
      </c>
      <c r="I52" s="88">
        <f>COUNTIF(Lista_de_contribuições[Dispositivos],Tabela1[[#This Row],[Dispositivos da Norma]])</f>
        <v>1</v>
      </c>
    </row>
    <row r="53" spans="1:9" x14ac:dyDescent="0.3">
      <c r="A53" s="107"/>
      <c r="B53" s="88"/>
      <c r="C53" s="88"/>
      <c r="D53" s="88"/>
      <c r="E53" s="88"/>
      <c r="F53" s="88"/>
      <c r="H53" s="130" t="s">
        <v>326</v>
      </c>
      <c r="I53" s="88">
        <f>COUNTIF(Lista_de_contribuições[Dispositivos],Tabela1[[#This Row],[Dispositivos da Norma]])</f>
        <v>1</v>
      </c>
    </row>
    <row r="54" spans="1:9" x14ac:dyDescent="0.3">
      <c r="A54" s="107"/>
      <c r="B54" s="88"/>
      <c r="C54" s="88"/>
      <c r="D54" s="88"/>
      <c r="E54" s="88"/>
      <c r="F54" s="88"/>
      <c r="H54" s="130" t="s">
        <v>327</v>
      </c>
      <c r="I54" s="88">
        <f>COUNTIF(Lista_de_contribuições[Dispositivos],Tabela1[[#This Row],[Dispositivos da Norma]])</f>
        <v>1</v>
      </c>
    </row>
    <row r="55" spans="1:9" x14ac:dyDescent="0.3">
      <c r="A55" s="107"/>
      <c r="B55" s="88"/>
      <c r="C55" s="88"/>
      <c r="D55" s="88"/>
      <c r="E55" s="88"/>
      <c r="F55" s="88"/>
      <c r="H55" s="130" t="s">
        <v>328</v>
      </c>
      <c r="I55" s="88">
        <f>COUNTIF(Lista_de_contribuições[Dispositivos],Tabela1[[#This Row],[Dispositivos da Norma]])</f>
        <v>1</v>
      </c>
    </row>
    <row r="56" spans="1:9" x14ac:dyDescent="0.3">
      <c r="A56" s="107"/>
      <c r="B56" s="88"/>
      <c r="C56" s="88"/>
      <c r="D56" s="88"/>
      <c r="E56" s="88"/>
      <c r="F56" s="88"/>
      <c r="H56" s="130" t="s">
        <v>329</v>
      </c>
      <c r="I56" s="88">
        <f>COUNTIF(Lista_de_contribuições[Dispositivos],Tabela1[[#This Row],[Dispositivos da Norma]])</f>
        <v>1</v>
      </c>
    </row>
    <row r="57" spans="1:9" x14ac:dyDescent="0.3">
      <c r="A57" s="107"/>
      <c r="B57" s="88"/>
      <c r="C57" s="88"/>
      <c r="D57" s="88"/>
      <c r="E57" s="88"/>
      <c r="F57" s="88"/>
      <c r="H57" s="130" t="s">
        <v>330</v>
      </c>
      <c r="I57" s="88">
        <f>COUNTIF(Lista_de_contribuições[Dispositivos],Tabela1[[#This Row],[Dispositivos da Norma]])</f>
        <v>1</v>
      </c>
    </row>
    <row r="58" spans="1:9" x14ac:dyDescent="0.3">
      <c r="A58" s="107"/>
      <c r="B58" s="88"/>
      <c r="C58" s="88"/>
      <c r="D58" s="88"/>
      <c r="E58" s="88"/>
      <c r="F58" s="88"/>
      <c r="H58" s="130" t="s">
        <v>331</v>
      </c>
      <c r="I58" s="88">
        <f>COUNTIF(Lista_de_contribuições[Dispositivos],Tabela1[[#This Row],[Dispositivos da Norma]])</f>
        <v>1</v>
      </c>
    </row>
    <row r="59" spans="1:9" x14ac:dyDescent="0.3">
      <c r="A59" s="107"/>
      <c r="B59" s="88"/>
      <c r="C59" s="88"/>
      <c r="D59" s="88"/>
      <c r="E59" s="88"/>
      <c r="F59" s="88"/>
      <c r="H59" s="130" t="s">
        <v>332</v>
      </c>
      <c r="I59" s="88">
        <f>COUNTIF(Lista_de_contribuições[Dispositivos],Tabela1[[#This Row],[Dispositivos da Norma]])</f>
        <v>1</v>
      </c>
    </row>
    <row r="60" spans="1:9" x14ac:dyDescent="0.3">
      <c r="A60" s="107"/>
      <c r="B60" s="88"/>
      <c r="C60" s="88"/>
      <c r="D60" s="88"/>
      <c r="E60" s="88"/>
      <c r="F60" s="88"/>
      <c r="H60" s="130" t="s">
        <v>333</v>
      </c>
      <c r="I60" s="88">
        <f>COUNTIF(Lista_de_contribuições[Dispositivos],Tabela1[[#This Row],[Dispositivos da Norma]])</f>
        <v>1</v>
      </c>
    </row>
    <row r="61" spans="1:9" x14ac:dyDescent="0.3">
      <c r="A61" s="107"/>
      <c r="B61" s="88"/>
      <c r="C61" s="88"/>
      <c r="D61" s="88"/>
      <c r="E61" s="88"/>
      <c r="F61" s="88"/>
      <c r="H61" s="130" t="s">
        <v>334</v>
      </c>
      <c r="I61" s="88">
        <f>COUNTIF(Lista_de_contribuições[Dispositivos],Tabela1[[#This Row],[Dispositivos da Norma]])</f>
        <v>1</v>
      </c>
    </row>
    <row r="62" spans="1:9" x14ac:dyDescent="0.3">
      <c r="A62" s="107"/>
      <c r="B62" s="88"/>
      <c r="C62" s="88"/>
      <c r="D62" s="88"/>
      <c r="E62" s="88"/>
      <c r="F62" s="88"/>
      <c r="H62" s="130" t="s">
        <v>335</v>
      </c>
      <c r="I62" s="88">
        <f>COUNTIF(Lista_de_contribuições[Dispositivos],Tabela1[[#This Row],[Dispositivos da Norma]])</f>
        <v>1</v>
      </c>
    </row>
    <row r="63" spans="1:9" x14ac:dyDescent="0.3">
      <c r="A63" s="107"/>
      <c r="B63" s="88"/>
      <c r="C63" s="88"/>
      <c r="D63" s="88"/>
      <c r="E63" s="88"/>
      <c r="F63" s="88"/>
      <c r="H63" s="130" t="s">
        <v>336</v>
      </c>
      <c r="I63" s="88">
        <f>COUNTIF(Lista_de_contribuições[Dispositivos],Tabela1[[#This Row],[Dispositivos da Norma]])</f>
        <v>1</v>
      </c>
    </row>
    <row r="64" spans="1:9" x14ac:dyDescent="0.3">
      <c r="A64" s="107"/>
      <c r="B64" s="88"/>
      <c r="C64" s="88"/>
      <c r="D64" s="88"/>
      <c r="E64" s="88"/>
      <c r="F64" s="88"/>
      <c r="H64" s="130" t="s">
        <v>337</v>
      </c>
      <c r="I64" s="88">
        <f>COUNTIF(Lista_de_contribuições[Dispositivos],Tabela1[[#This Row],[Dispositivos da Norma]])</f>
        <v>0</v>
      </c>
    </row>
    <row r="65" spans="1:9" x14ac:dyDescent="0.3">
      <c r="A65" s="107"/>
      <c r="B65" s="88"/>
      <c r="C65" s="88"/>
      <c r="D65" s="88"/>
      <c r="E65" s="88"/>
      <c r="F65" s="88"/>
      <c r="H65" s="130" t="s">
        <v>338</v>
      </c>
      <c r="I65" s="88">
        <f>COUNTIF(Lista_de_contribuições[Dispositivos],Tabela1[[#This Row],[Dispositivos da Norma]])</f>
        <v>0</v>
      </c>
    </row>
    <row r="66" spans="1:9" x14ac:dyDescent="0.3">
      <c r="A66" s="107"/>
      <c r="B66" s="88"/>
      <c r="C66" s="88"/>
      <c r="D66" s="88"/>
      <c r="E66" s="88"/>
      <c r="F66" s="88"/>
      <c r="H66" s="130" t="s">
        <v>339</v>
      </c>
      <c r="I66" s="88">
        <f>COUNTIF(Lista_de_contribuições[Dispositivos],Tabela1[[#This Row],[Dispositivos da Norma]])</f>
        <v>0</v>
      </c>
    </row>
    <row r="67" spans="1:9" x14ac:dyDescent="0.3">
      <c r="A67" s="107"/>
      <c r="B67" s="88"/>
      <c r="C67" s="88"/>
      <c r="D67" s="88"/>
      <c r="E67" s="88"/>
      <c r="F67" s="88"/>
      <c r="H67" s="130" t="s">
        <v>340</v>
      </c>
      <c r="I67" s="88">
        <f>COUNTIF(Lista_de_contribuições[Dispositivos],Tabela1[[#This Row],[Dispositivos da Norma]])</f>
        <v>0</v>
      </c>
    </row>
    <row r="68" spans="1:9" x14ac:dyDescent="0.3">
      <c r="A68" s="107"/>
      <c r="B68" s="88"/>
      <c r="C68" s="88"/>
      <c r="D68" s="88"/>
      <c r="E68" s="88"/>
      <c r="F68" s="88"/>
      <c r="H68" s="130" t="s">
        <v>341</v>
      </c>
      <c r="I68" s="88">
        <f>COUNTIF(Lista_de_contribuições[Dispositivos],Tabela1[[#This Row],[Dispositivos da Norma]])</f>
        <v>0</v>
      </c>
    </row>
    <row r="69" spans="1:9" x14ac:dyDescent="0.3">
      <c r="A69" s="107"/>
      <c r="B69" s="88"/>
      <c r="C69" s="88"/>
      <c r="D69" s="88"/>
      <c r="E69" s="88"/>
      <c r="F69" s="88"/>
      <c r="H69" s="130" t="s">
        <v>342</v>
      </c>
      <c r="I69" s="88">
        <f>COUNTIF(Lista_de_contribuições[Dispositivos],Tabela1[[#This Row],[Dispositivos da Norma]])</f>
        <v>0</v>
      </c>
    </row>
    <row r="70" spans="1:9" x14ac:dyDescent="0.3">
      <c r="A70" s="107"/>
      <c r="B70" s="88"/>
      <c r="C70" s="88"/>
      <c r="D70" s="88"/>
      <c r="E70" s="88"/>
      <c r="F70" s="88"/>
      <c r="H70" s="130" t="s">
        <v>343</v>
      </c>
      <c r="I70" s="88">
        <f>COUNTIF(Lista_de_contribuições[Dispositivos],Tabela1[[#This Row],[Dispositivos da Norma]])</f>
        <v>0</v>
      </c>
    </row>
    <row r="71" spans="1:9" x14ac:dyDescent="0.3">
      <c r="A71" s="107"/>
      <c r="B71" s="88"/>
      <c r="C71" s="88"/>
      <c r="D71" s="88"/>
      <c r="E71" s="88"/>
      <c r="F71" s="88"/>
      <c r="H71" s="130" t="s">
        <v>344</v>
      </c>
      <c r="I71" s="88">
        <f>COUNTIF(Lista_de_contribuições[Dispositivos],Tabela1[[#This Row],[Dispositivos da Norma]])</f>
        <v>0</v>
      </c>
    </row>
    <row r="72" spans="1:9" x14ac:dyDescent="0.3">
      <c r="A72" s="107"/>
      <c r="B72" s="88"/>
      <c r="C72" s="88"/>
      <c r="D72" s="88"/>
      <c r="E72" s="88"/>
      <c r="F72" s="88"/>
      <c r="H72" s="130" t="s">
        <v>345</v>
      </c>
      <c r="I72" s="88">
        <f>COUNTIF(Lista_de_contribuições[Dispositivos],Tabela1[[#This Row],[Dispositivos da Norma]])</f>
        <v>1</v>
      </c>
    </row>
    <row r="73" spans="1:9" x14ac:dyDescent="0.3">
      <c r="A73" s="107"/>
      <c r="B73" s="88"/>
      <c r="C73" s="88"/>
      <c r="D73" s="88"/>
      <c r="E73" s="88"/>
      <c r="F73" s="88"/>
      <c r="H73" s="130" t="s">
        <v>346</v>
      </c>
      <c r="I73" s="88">
        <f>COUNTIF(Lista_de_contribuições[Dispositivos],Tabela1[[#This Row],[Dispositivos da Norma]])</f>
        <v>1</v>
      </c>
    </row>
    <row r="74" spans="1:9" x14ac:dyDescent="0.3">
      <c r="A74" s="107"/>
      <c r="B74" s="88"/>
      <c r="C74" s="88"/>
      <c r="D74" s="88"/>
      <c r="E74" s="88"/>
      <c r="F74" s="88"/>
      <c r="H74" s="130" t="s">
        <v>347</v>
      </c>
      <c r="I74" s="88">
        <f>COUNTIF(Lista_de_contribuições[Dispositivos],Tabela1[[#This Row],[Dispositivos da Norma]])</f>
        <v>1</v>
      </c>
    </row>
    <row r="75" spans="1:9" x14ac:dyDescent="0.3">
      <c r="A75" s="107"/>
      <c r="B75" s="88"/>
      <c r="C75" s="88"/>
      <c r="D75" s="88"/>
      <c r="E75" s="88"/>
      <c r="F75" s="88"/>
      <c r="H75" s="130" t="s">
        <v>348</v>
      </c>
      <c r="I75" s="88">
        <f>COUNTIF(Lista_de_contribuições[Dispositivos],Tabela1[[#This Row],[Dispositivos da Norma]])</f>
        <v>1</v>
      </c>
    </row>
    <row r="76" spans="1:9" x14ac:dyDescent="0.3">
      <c r="A76" s="107"/>
      <c r="B76" s="88"/>
      <c r="C76" s="88"/>
      <c r="D76" s="88"/>
      <c r="E76" s="88"/>
      <c r="F76" s="88"/>
      <c r="H76" s="130" t="s">
        <v>349</v>
      </c>
      <c r="I76" s="88">
        <f>COUNTIF(Lista_de_contribuições[Dispositivos],Tabela1[[#This Row],[Dispositivos da Norma]])</f>
        <v>1</v>
      </c>
    </row>
    <row r="77" spans="1:9" x14ac:dyDescent="0.3">
      <c r="A77" s="107"/>
      <c r="B77" s="88"/>
      <c r="C77" s="88"/>
      <c r="D77" s="88"/>
      <c r="E77" s="88"/>
      <c r="F77" s="88"/>
      <c r="H77" s="130" t="s">
        <v>350</v>
      </c>
      <c r="I77" s="88">
        <f>COUNTIF(Lista_de_contribuições[Dispositivos],Tabela1[[#This Row],[Dispositivos da Norma]])</f>
        <v>1</v>
      </c>
    </row>
    <row r="78" spans="1:9" x14ac:dyDescent="0.3">
      <c r="A78" s="107"/>
      <c r="B78" s="88"/>
      <c r="C78" s="88"/>
      <c r="D78" s="88"/>
      <c r="E78" s="88"/>
      <c r="F78" s="88"/>
      <c r="H78" s="130" t="s">
        <v>351</v>
      </c>
      <c r="I78" s="88">
        <f>COUNTIF(Lista_de_contribuições[Dispositivos],Tabela1[[#This Row],[Dispositivos da Norma]])</f>
        <v>1</v>
      </c>
    </row>
    <row r="79" spans="1:9" x14ac:dyDescent="0.3">
      <c r="A79" s="107"/>
      <c r="B79" s="88"/>
      <c r="C79" s="88"/>
      <c r="D79" s="88"/>
      <c r="E79" s="88"/>
      <c r="F79" s="88"/>
      <c r="H79" s="130" t="s">
        <v>352</v>
      </c>
      <c r="I79" s="88">
        <f>COUNTIF(Lista_de_contribuições[Dispositivos],Tabela1[[#This Row],[Dispositivos da Norma]])</f>
        <v>1</v>
      </c>
    </row>
    <row r="80" spans="1:9" x14ac:dyDescent="0.3">
      <c r="A80" s="107"/>
      <c r="B80" s="88"/>
      <c r="C80" s="88"/>
      <c r="D80" s="88"/>
      <c r="E80" s="88"/>
      <c r="F80" s="88"/>
      <c r="H80" s="130" t="s">
        <v>353</v>
      </c>
      <c r="I80" s="88">
        <f>COUNTIF(Lista_de_contribuições[Dispositivos],Tabela1[[#This Row],[Dispositivos da Norma]])</f>
        <v>1</v>
      </c>
    </row>
    <row r="81" spans="1:9" x14ac:dyDescent="0.3">
      <c r="A81" s="107"/>
      <c r="B81" s="88"/>
      <c r="C81" s="88"/>
      <c r="D81" s="88"/>
      <c r="E81" s="88"/>
      <c r="F81" s="88"/>
      <c r="H81" s="130" t="s">
        <v>354</v>
      </c>
      <c r="I81" s="88">
        <f>COUNTIF(Lista_de_contribuições[Dispositivos],Tabela1[[#This Row],[Dispositivos da Norma]])</f>
        <v>1</v>
      </c>
    </row>
    <row r="82" spans="1:9" x14ac:dyDescent="0.3">
      <c r="A82" s="106"/>
      <c r="C82" s="88"/>
      <c r="D82" s="88"/>
      <c r="E82" s="88"/>
      <c r="F82" s="88"/>
      <c r="H82" s="130" t="s">
        <v>355</v>
      </c>
      <c r="I82" s="88">
        <f>COUNTIF(Lista_de_contribuições[Dispositivos],Tabela1[[#This Row],[Dispositivos da Norma]])</f>
        <v>1</v>
      </c>
    </row>
    <row r="83" spans="1:9" x14ac:dyDescent="0.3">
      <c r="A83" s="106"/>
      <c r="C83" s="88"/>
      <c r="D83" s="88"/>
      <c r="E83" s="88"/>
      <c r="F83" s="88"/>
      <c r="H83" s="130" t="s">
        <v>356</v>
      </c>
      <c r="I83" s="88">
        <f>COUNTIF(Lista_de_contribuições[Dispositivos],Tabela1[[#This Row],[Dispositivos da Norma]])</f>
        <v>1</v>
      </c>
    </row>
    <row r="84" spans="1:9" x14ac:dyDescent="0.3">
      <c r="A84" s="106"/>
      <c r="C84" s="88"/>
      <c r="D84" s="88"/>
      <c r="E84" s="88"/>
      <c r="F84" s="88"/>
      <c r="H84" s="130" t="s">
        <v>357</v>
      </c>
      <c r="I84" s="88">
        <f>COUNTIF(Lista_de_contribuições[Dispositivos],Tabela1[[#This Row],[Dispositivos da Norma]])</f>
        <v>1</v>
      </c>
    </row>
    <row r="85" spans="1:9" x14ac:dyDescent="0.3">
      <c r="A85" s="107"/>
      <c r="C85" s="88"/>
      <c r="D85" s="88"/>
      <c r="E85" s="88"/>
      <c r="F85" s="88"/>
    </row>
    <row r="86" spans="1:9" x14ac:dyDescent="0.3">
      <c r="A86" s="107"/>
      <c r="C86" s="88"/>
      <c r="D86" s="88"/>
      <c r="E86" s="88"/>
      <c r="F86" s="88"/>
    </row>
    <row r="87" spans="1:9" x14ac:dyDescent="0.3">
      <c r="A87" s="107"/>
      <c r="C87" s="88"/>
      <c r="D87" s="88"/>
      <c r="E87" s="88"/>
      <c r="F87" s="88"/>
    </row>
    <row r="88" spans="1:9" x14ac:dyDescent="0.3">
      <c r="A88" s="107"/>
      <c r="C88" s="88"/>
      <c r="D88" s="88"/>
      <c r="E88" s="88"/>
      <c r="F88" s="88"/>
    </row>
    <row r="89" spans="1:9" x14ac:dyDescent="0.3">
      <c r="A89" s="107"/>
      <c r="C89" s="88"/>
      <c r="D89" s="88"/>
      <c r="E89" s="88"/>
      <c r="F89" s="88"/>
    </row>
    <row r="90" spans="1:9" x14ac:dyDescent="0.3">
      <c r="A90" s="88"/>
      <c r="B90" s="105"/>
      <c r="C90" s="88"/>
      <c r="D90" s="88"/>
    </row>
    <row r="91" spans="1:9" x14ac:dyDescent="0.3">
      <c r="A91" s="88"/>
      <c r="B91" s="105"/>
      <c r="C91" s="88"/>
      <c r="D91" s="88"/>
    </row>
    <row r="92" spans="1:9" x14ac:dyDescent="0.3">
      <c r="A92" s="88"/>
      <c r="B92" s="105"/>
      <c r="C92" s="88"/>
      <c r="D92" s="88"/>
    </row>
    <row r="93" spans="1:9" x14ac:dyDescent="0.3">
      <c r="A93" s="88"/>
      <c r="B93" s="105"/>
      <c r="C93" s="88"/>
      <c r="D93" s="88"/>
    </row>
    <row r="94" spans="1:9" x14ac:dyDescent="0.3">
      <c r="A94" s="88"/>
      <c r="B94" s="105"/>
      <c r="C94" s="88"/>
      <c r="D94" s="88"/>
    </row>
    <row r="95" spans="1:9" x14ac:dyDescent="0.3">
      <c r="A95" s="88"/>
      <c r="B95" s="105"/>
      <c r="C95" s="88"/>
      <c r="D95" s="88"/>
    </row>
    <row r="96" spans="1:9" x14ac:dyDescent="0.3">
      <c r="A96" s="88"/>
      <c r="B96" s="105"/>
      <c r="C96" s="88"/>
      <c r="D96" s="88"/>
    </row>
    <row r="97" spans="1:4" x14ac:dyDescent="0.3">
      <c r="A97" s="88"/>
      <c r="B97" s="105"/>
      <c r="C97" s="88"/>
      <c r="D97" s="88"/>
    </row>
    <row r="98" spans="1:4" x14ac:dyDescent="0.3">
      <c r="A98" s="88"/>
      <c r="B98" s="105"/>
      <c r="C98" s="88"/>
      <c r="D98" s="88"/>
    </row>
    <row r="99" spans="1:4" x14ac:dyDescent="0.3">
      <c r="A99" s="88"/>
      <c r="B99" s="105"/>
      <c r="C99" s="88"/>
      <c r="D99" s="88"/>
    </row>
    <row r="100" spans="1:4" x14ac:dyDescent="0.3">
      <c r="A100" s="88"/>
      <c r="B100" s="105"/>
      <c r="C100" s="88"/>
      <c r="D100" s="88"/>
    </row>
    <row r="101" spans="1:4" x14ac:dyDescent="0.3">
      <c r="A101" s="88"/>
      <c r="B101" s="105"/>
      <c r="C101" s="88"/>
      <c r="D101" s="88"/>
    </row>
    <row r="102" spans="1:4" x14ac:dyDescent="0.3">
      <c r="A102" s="88"/>
      <c r="B102" s="105"/>
      <c r="C102" s="88"/>
      <c r="D102" s="88"/>
    </row>
    <row r="103" spans="1:4" x14ac:dyDescent="0.3">
      <c r="A103" s="88"/>
      <c r="B103" s="105"/>
      <c r="C103" s="88"/>
      <c r="D103" s="88"/>
    </row>
    <row r="104" spans="1:4" x14ac:dyDescent="0.3">
      <c r="A104" s="88"/>
      <c r="B104" s="105"/>
      <c r="C104" s="88"/>
      <c r="D104" s="88"/>
    </row>
    <row r="105" spans="1:4" x14ac:dyDescent="0.3">
      <c r="A105" s="88"/>
      <c r="B105" s="105"/>
      <c r="C105" s="88"/>
      <c r="D105" s="88"/>
    </row>
    <row r="106" spans="1:4" x14ac:dyDescent="0.3">
      <c r="A106" s="88"/>
      <c r="B106" s="105"/>
      <c r="C106" s="88"/>
      <c r="D106" s="88"/>
    </row>
    <row r="107" spans="1:4" x14ac:dyDescent="0.3">
      <c r="A107" s="88"/>
      <c r="B107" s="105"/>
      <c r="C107" s="88"/>
      <c r="D107" s="88"/>
    </row>
    <row r="108" spans="1:4" x14ac:dyDescent="0.3">
      <c r="A108" s="88"/>
      <c r="B108" s="105"/>
      <c r="C108" s="88"/>
      <c r="D108" s="88"/>
    </row>
    <row r="109" spans="1:4" x14ac:dyDescent="0.3">
      <c r="A109" s="88"/>
      <c r="B109" s="105"/>
      <c r="C109" s="88"/>
      <c r="D109" s="88"/>
    </row>
    <row r="110" spans="1:4" x14ac:dyDescent="0.3">
      <c r="A110" s="88"/>
      <c r="B110" s="105"/>
      <c r="C110" s="88"/>
      <c r="D110" s="88"/>
    </row>
    <row r="111" spans="1:4" x14ac:dyDescent="0.3">
      <c r="A111" s="88"/>
      <c r="B111" s="105"/>
      <c r="C111" s="88"/>
      <c r="D111" s="88"/>
    </row>
    <row r="112" spans="1:4" x14ac:dyDescent="0.3">
      <c r="A112" s="88"/>
      <c r="B112" s="105"/>
      <c r="C112" s="88"/>
      <c r="D112" s="88"/>
    </row>
    <row r="113" spans="1:4" x14ac:dyDescent="0.3">
      <c r="A113" s="88"/>
      <c r="B113" s="105"/>
      <c r="C113" s="88"/>
      <c r="D113" s="88"/>
    </row>
    <row r="114" spans="1:4" x14ac:dyDescent="0.3">
      <c r="A114" s="88"/>
      <c r="B114" s="105"/>
      <c r="C114" s="88"/>
      <c r="D114" s="88"/>
    </row>
    <row r="115" spans="1:4" x14ac:dyDescent="0.3">
      <c r="A115" s="88"/>
      <c r="B115" s="105"/>
      <c r="C115" s="88"/>
      <c r="D115" s="88"/>
    </row>
    <row r="116" spans="1:4" x14ac:dyDescent="0.3">
      <c r="A116" s="88"/>
      <c r="B116" s="105"/>
      <c r="C116" s="88"/>
      <c r="D116" s="88"/>
    </row>
    <row r="117" spans="1:4" x14ac:dyDescent="0.3">
      <c r="A117" s="88"/>
      <c r="B117" s="105"/>
      <c r="C117" s="88"/>
      <c r="D117" s="88"/>
    </row>
    <row r="118" spans="1:4" x14ac:dyDescent="0.3">
      <c r="A118" s="88"/>
      <c r="B118" s="105"/>
      <c r="C118" s="88"/>
      <c r="D118" s="88"/>
    </row>
    <row r="119" spans="1:4" x14ac:dyDescent="0.3">
      <c r="A119" s="88"/>
      <c r="B119" s="105"/>
      <c r="C119" s="88"/>
      <c r="D119" s="88"/>
    </row>
    <row r="120" spans="1:4" x14ac:dyDescent="0.3">
      <c r="A120" s="88"/>
      <c r="B120" s="105"/>
      <c r="C120" s="88"/>
      <c r="D120" s="88"/>
    </row>
    <row r="121" spans="1:4" x14ac:dyDescent="0.3">
      <c r="A121" s="88"/>
      <c r="B121" s="105"/>
      <c r="C121" s="88"/>
      <c r="D121" s="88"/>
    </row>
    <row r="122" spans="1:4" x14ac:dyDescent="0.3">
      <c r="A122" s="88"/>
      <c r="B122" s="88"/>
      <c r="C122" s="88"/>
      <c r="D122" s="88"/>
    </row>
    <row r="123" spans="1:4" x14ac:dyDescent="0.3">
      <c r="A123" s="88"/>
      <c r="B123" s="88"/>
      <c r="C123" s="88"/>
      <c r="D123" s="88"/>
    </row>
    <row r="124" spans="1:4" x14ac:dyDescent="0.3">
      <c r="A124" s="88"/>
      <c r="B124" s="88"/>
      <c r="C124" s="88"/>
      <c r="D124" s="88"/>
    </row>
    <row r="125" spans="1:4" x14ac:dyDescent="0.3">
      <c r="A125" s="88"/>
      <c r="B125" s="88"/>
      <c r="C125" s="88"/>
      <c r="D125" s="88"/>
    </row>
    <row r="126" spans="1:4" x14ac:dyDescent="0.3">
      <c r="A126" s="88"/>
      <c r="B126" s="88"/>
      <c r="C126" s="88"/>
      <c r="D126" s="88"/>
    </row>
    <row r="127" spans="1:4" x14ac:dyDescent="0.3">
      <c r="A127" s="88"/>
      <c r="B127" s="88"/>
      <c r="C127" s="88"/>
      <c r="D127" s="88"/>
    </row>
    <row r="128" spans="1:4" x14ac:dyDescent="0.3">
      <c r="A128" s="88"/>
      <c r="B128" s="88"/>
      <c r="C128" s="88"/>
      <c r="D128" s="88"/>
    </row>
    <row r="129" spans="1:4" x14ac:dyDescent="0.3">
      <c r="A129" s="88"/>
      <c r="B129" s="88"/>
      <c r="C129" s="88"/>
      <c r="D129" s="88"/>
    </row>
    <row r="130" spans="1:4" x14ac:dyDescent="0.3">
      <c r="A130" s="88"/>
      <c r="B130" s="88"/>
      <c r="C130" s="88"/>
      <c r="D130" s="88"/>
    </row>
    <row r="131" spans="1:4" x14ac:dyDescent="0.3">
      <c r="A131" s="88"/>
      <c r="B131" s="88"/>
      <c r="C131" s="88"/>
      <c r="D131" s="88"/>
    </row>
    <row r="132" spans="1:4" x14ac:dyDescent="0.3">
      <c r="A132" s="88"/>
      <c r="B132" s="88"/>
      <c r="C132" s="88"/>
      <c r="D132" s="88"/>
    </row>
    <row r="133" spans="1:4" x14ac:dyDescent="0.3">
      <c r="A133" s="88"/>
      <c r="B133" s="88"/>
      <c r="C133" s="88"/>
      <c r="D133" s="88"/>
    </row>
    <row r="134" spans="1:4" x14ac:dyDescent="0.3">
      <c r="A134" s="88"/>
      <c r="B134" s="88"/>
      <c r="C134" s="88"/>
      <c r="D134" s="88"/>
    </row>
    <row r="135" spans="1:4" x14ac:dyDescent="0.3">
      <c r="A135" s="88"/>
      <c r="B135" s="88"/>
      <c r="C135" s="88"/>
      <c r="D135" s="88"/>
    </row>
    <row r="136" spans="1:4" x14ac:dyDescent="0.3">
      <c r="A136" s="88"/>
      <c r="B136" s="88"/>
      <c r="C136" s="88"/>
      <c r="D136" s="88"/>
    </row>
    <row r="137" spans="1:4" x14ac:dyDescent="0.3">
      <c r="A137" s="88"/>
      <c r="B137" s="88"/>
      <c r="C137" s="88"/>
      <c r="D137" s="88"/>
    </row>
    <row r="138" spans="1:4" x14ac:dyDescent="0.3">
      <c r="A138" s="88"/>
      <c r="B138" s="88"/>
      <c r="C138" s="88"/>
      <c r="D138" s="88"/>
    </row>
    <row r="139" spans="1:4" x14ac:dyDescent="0.3">
      <c r="A139" s="88"/>
      <c r="B139" s="88"/>
      <c r="C139" s="88"/>
      <c r="D139" s="88"/>
    </row>
    <row r="140" spans="1:4" x14ac:dyDescent="0.3">
      <c r="A140" s="88"/>
      <c r="B140" s="88"/>
      <c r="C140" s="88"/>
      <c r="D140" s="88"/>
    </row>
    <row r="141" spans="1:4" x14ac:dyDescent="0.3">
      <c r="A141" s="88"/>
      <c r="B141" s="88"/>
      <c r="C141" s="88"/>
      <c r="D141" s="88"/>
    </row>
    <row r="142" spans="1:4" x14ac:dyDescent="0.3">
      <c r="A142" s="88"/>
      <c r="B142" s="88"/>
      <c r="C142" s="88"/>
      <c r="D142" s="88"/>
    </row>
    <row r="143" spans="1:4" x14ac:dyDescent="0.3">
      <c r="A143" s="88"/>
      <c r="B143" s="88"/>
      <c r="C143" s="88"/>
      <c r="D143" s="88"/>
    </row>
    <row r="144" spans="1:4" x14ac:dyDescent="0.3">
      <c r="A144" s="88"/>
      <c r="B144" s="88"/>
      <c r="C144" s="88"/>
      <c r="D144" s="88"/>
    </row>
    <row r="145" spans="1:4" x14ac:dyDescent="0.3">
      <c r="A145" s="88"/>
      <c r="B145" s="88"/>
      <c r="C145" s="88"/>
      <c r="D145" s="88"/>
    </row>
    <row r="146" spans="1:4" x14ac:dyDescent="0.3">
      <c r="A146" s="88"/>
      <c r="B146" s="88"/>
      <c r="C146" s="88"/>
      <c r="D146" s="88"/>
    </row>
    <row r="147" spans="1:4" x14ac:dyDescent="0.3">
      <c r="A147" s="88"/>
      <c r="B147" s="88"/>
      <c r="C147" s="88"/>
      <c r="D147" s="88"/>
    </row>
    <row r="148" spans="1:4" x14ac:dyDescent="0.3">
      <c r="A148" s="88"/>
      <c r="B148" s="88"/>
      <c r="C148" s="88"/>
      <c r="D148" s="88"/>
    </row>
    <row r="149" spans="1:4" x14ac:dyDescent="0.3">
      <c r="A149" s="88"/>
      <c r="B149" s="88"/>
      <c r="C149" s="88"/>
      <c r="D149" s="88"/>
    </row>
    <row r="150" spans="1:4" x14ac:dyDescent="0.3">
      <c r="A150" s="88"/>
      <c r="B150" s="88"/>
      <c r="C150" s="88"/>
      <c r="D150" s="88"/>
    </row>
    <row r="151" spans="1:4" x14ac:dyDescent="0.3">
      <c r="A151" s="88"/>
      <c r="B151" s="88"/>
      <c r="C151" s="88"/>
      <c r="D151" s="88"/>
    </row>
    <row r="152" spans="1:4" x14ac:dyDescent="0.3">
      <c r="A152" s="88"/>
      <c r="B152" s="88"/>
      <c r="C152" s="88"/>
      <c r="D152" s="88"/>
    </row>
    <row r="153" spans="1:4" x14ac:dyDescent="0.3">
      <c r="A153" s="88"/>
      <c r="B153" s="88"/>
      <c r="C153" s="88"/>
      <c r="D153" s="88"/>
    </row>
    <row r="154" spans="1:4" x14ac:dyDescent="0.3">
      <c r="A154" s="88"/>
      <c r="B154" s="88"/>
      <c r="C154" s="88"/>
      <c r="D154" s="88"/>
    </row>
    <row r="155" spans="1:4" x14ac:dyDescent="0.3">
      <c r="A155" s="88"/>
      <c r="B155" s="88"/>
      <c r="C155" s="88"/>
      <c r="D155" s="88"/>
    </row>
    <row r="156" spans="1:4" x14ac:dyDescent="0.3">
      <c r="A156" s="88"/>
      <c r="B156" s="88"/>
      <c r="C156" s="88"/>
      <c r="D156" s="88"/>
    </row>
    <row r="157" spans="1:4" x14ac:dyDescent="0.3">
      <c r="A157" s="88"/>
      <c r="B157" s="88"/>
      <c r="C157" s="88"/>
      <c r="D157" s="88"/>
    </row>
    <row r="158" spans="1:4" x14ac:dyDescent="0.3">
      <c r="A158" s="88"/>
      <c r="B158" s="88"/>
      <c r="C158" s="88"/>
      <c r="D158" s="88"/>
    </row>
    <row r="159" spans="1:4" x14ac:dyDescent="0.3">
      <c r="A159" s="88"/>
      <c r="B159" s="88"/>
      <c r="C159" s="88"/>
      <c r="D159" s="88"/>
    </row>
    <row r="160" spans="1:4" x14ac:dyDescent="0.3">
      <c r="A160" s="88"/>
      <c r="B160" s="88"/>
      <c r="C160" s="88"/>
      <c r="D160" s="88"/>
    </row>
    <row r="161" spans="1:4" x14ac:dyDescent="0.3">
      <c r="A161" s="88"/>
      <c r="B161" s="88"/>
      <c r="C161" s="88"/>
      <c r="D161" s="88"/>
    </row>
    <row r="162" spans="1:4" x14ac:dyDescent="0.3">
      <c r="A162" s="88"/>
      <c r="B162" s="88"/>
      <c r="C162" s="88"/>
      <c r="D162" s="88"/>
    </row>
    <row r="163" spans="1:4" x14ac:dyDescent="0.3">
      <c r="A163" s="88"/>
      <c r="B163" s="88"/>
      <c r="C163" s="88"/>
      <c r="D163" s="88"/>
    </row>
    <row r="164" spans="1:4" x14ac:dyDescent="0.3">
      <c r="A164" s="88"/>
      <c r="B164" s="88"/>
      <c r="C164" s="88"/>
      <c r="D164" s="88"/>
    </row>
    <row r="165" spans="1:4" x14ac:dyDescent="0.3">
      <c r="A165" s="88"/>
      <c r="B165" s="88"/>
      <c r="C165" s="88"/>
      <c r="D165" s="88"/>
    </row>
    <row r="166" spans="1:4" x14ac:dyDescent="0.3">
      <c r="A166" s="88"/>
      <c r="B166" s="88"/>
      <c r="C166" s="88"/>
      <c r="D166" s="88"/>
    </row>
    <row r="167" spans="1:4" x14ac:dyDescent="0.3">
      <c r="A167" s="88"/>
      <c r="B167" s="88"/>
      <c r="C167" s="88"/>
      <c r="D167" s="88"/>
    </row>
    <row r="168" spans="1:4" x14ac:dyDescent="0.3">
      <c r="A168" s="88"/>
      <c r="B168" s="88"/>
      <c r="C168" s="88"/>
      <c r="D168" s="88"/>
    </row>
    <row r="169" spans="1:4" x14ac:dyDescent="0.3">
      <c r="A169" s="88"/>
      <c r="B169" s="88"/>
      <c r="C169" s="88"/>
      <c r="D169" s="88"/>
    </row>
    <row r="170" spans="1:4" x14ac:dyDescent="0.3">
      <c r="A170" s="88"/>
      <c r="B170" s="88"/>
      <c r="C170" s="88"/>
      <c r="D170" s="88"/>
    </row>
    <row r="171" spans="1:4" x14ac:dyDescent="0.3">
      <c r="A171" s="88"/>
      <c r="B171" s="88"/>
      <c r="C171" s="88"/>
      <c r="D171" s="88"/>
    </row>
    <row r="172" spans="1:4" x14ac:dyDescent="0.3">
      <c r="A172" s="88"/>
      <c r="B172" s="88"/>
      <c r="C172" s="88"/>
      <c r="D172" s="88"/>
    </row>
    <row r="173" spans="1:4" x14ac:dyDescent="0.3">
      <c r="A173" s="88"/>
      <c r="B173" s="88"/>
      <c r="C173" s="88"/>
      <c r="D173" s="88"/>
    </row>
    <row r="174" spans="1:4" x14ac:dyDescent="0.3">
      <c r="A174" s="88"/>
      <c r="B174" s="88"/>
      <c r="C174" s="88"/>
      <c r="D174" s="88"/>
    </row>
    <row r="175" spans="1:4" x14ac:dyDescent="0.3">
      <c r="A175" s="88"/>
      <c r="B175" s="88"/>
      <c r="C175" s="88"/>
      <c r="D175" s="88"/>
    </row>
    <row r="176" spans="1:4" x14ac:dyDescent="0.3">
      <c r="A176" s="88"/>
      <c r="B176" s="88"/>
      <c r="C176" s="88"/>
      <c r="D176" s="88"/>
    </row>
    <row r="177" spans="1:4" x14ac:dyDescent="0.3">
      <c r="A177" s="88"/>
      <c r="B177" s="88"/>
      <c r="C177" s="88"/>
      <c r="D177" s="88"/>
    </row>
    <row r="178" spans="1:4" x14ac:dyDescent="0.3">
      <c r="A178" s="88"/>
      <c r="B178" s="88"/>
      <c r="C178" s="88"/>
      <c r="D178" s="88"/>
    </row>
    <row r="179" spans="1:4" x14ac:dyDescent="0.3">
      <c r="A179" s="88"/>
      <c r="B179" s="88"/>
      <c r="C179" s="88"/>
      <c r="D179" s="88"/>
    </row>
    <row r="180" spans="1:4" x14ac:dyDescent="0.3">
      <c r="A180" s="88"/>
      <c r="B180" s="88"/>
      <c r="C180" s="88"/>
      <c r="D180" s="88"/>
    </row>
    <row r="181" spans="1:4" x14ac:dyDescent="0.3">
      <c r="A181" s="88"/>
      <c r="B181" s="88"/>
      <c r="C181" s="88"/>
      <c r="D181" s="88"/>
    </row>
    <row r="182" spans="1:4" x14ac:dyDescent="0.3">
      <c r="A182" s="88"/>
      <c r="B182" s="88"/>
      <c r="C182" s="88"/>
      <c r="D182" s="88"/>
    </row>
    <row r="183" spans="1:4" x14ac:dyDescent="0.3">
      <c r="A183" s="88"/>
      <c r="B183" s="88"/>
      <c r="C183" s="88"/>
      <c r="D183" s="88"/>
    </row>
    <row r="184" spans="1:4" x14ac:dyDescent="0.3">
      <c r="A184" s="88"/>
      <c r="B184" s="88"/>
      <c r="C184" s="88"/>
      <c r="D184" s="88"/>
    </row>
    <row r="185" spans="1:4" x14ac:dyDescent="0.3">
      <c r="A185" s="88"/>
      <c r="B185" s="88"/>
      <c r="C185" s="88"/>
      <c r="D185" s="88"/>
    </row>
    <row r="186" spans="1:4" x14ac:dyDescent="0.3">
      <c r="A186" s="88"/>
      <c r="B186" s="88"/>
      <c r="C186" s="88"/>
      <c r="D186" s="88"/>
    </row>
    <row r="187" spans="1:4" x14ac:dyDescent="0.3">
      <c r="A187" s="88"/>
      <c r="B187" s="88"/>
      <c r="C187" s="88"/>
      <c r="D187" s="88"/>
    </row>
    <row r="188" spans="1:4" x14ac:dyDescent="0.3">
      <c r="A188" s="88"/>
      <c r="B188" s="88"/>
      <c r="C188" s="88"/>
      <c r="D188" s="88"/>
    </row>
    <row r="189" spans="1:4" x14ac:dyDescent="0.3">
      <c r="A189" s="88"/>
      <c r="B189" s="88"/>
      <c r="C189" s="88"/>
      <c r="D189" s="88"/>
    </row>
    <row r="190" spans="1:4" x14ac:dyDescent="0.3">
      <c r="A190" s="88"/>
      <c r="B190" s="88"/>
      <c r="C190" s="88"/>
      <c r="D190" s="88"/>
    </row>
    <row r="191" spans="1:4" x14ac:dyDescent="0.3">
      <c r="A191" s="88"/>
      <c r="B191" s="88"/>
      <c r="C191" s="88"/>
      <c r="D191" s="88"/>
    </row>
    <row r="192" spans="1:4" x14ac:dyDescent="0.3">
      <c r="A192" s="88"/>
      <c r="B192" s="88"/>
      <c r="C192" s="88"/>
      <c r="D192" s="88"/>
    </row>
    <row r="193" spans="1:4" x14ac:dyDescent="0.3">
      <c r="A193" s="88"/>
      <c r="B193" s="88"/>
      <c r="C193" s="88"/>
      <c r="D193" s="88"/>
    </row>
    <row r="194" spans="1:4" x14ac:dyDescent="0.3">
      <c r="A194" s="88"/>
      <c r="B194" s="88"/>
      <c r="C194" s="88"/>
      <c r="D194" s="88"/>
    </row>
    <row r="195" spans="1:4" x14ac:dyDescent="0.3">
      <c r="A195" s="88"/>
      <c r="B195" s="88"/>
      <c r="C195" s="88"/>
      <c r="D195" s="88"/>
    </row>
    <row r="196" spans="1:4" x14ac:dyDescent="0.3">
      <c r="A196" s="88"/>
      <c r="B196" s="88"/>
      <c r="C196" s="88"/>
      <c r="D196" s="88"/>
    </row>
    <row r="197" spans="1:4" x14ac:dyDescent="0.3">
      <c r="A197" s="88"/>
      <c r="B197" s="88"/>
      <c r="C197" s="88"/>
      <c r="D197" s="88"/>
    </row>
    <row r="198" spans="1:4" x14ac:dyDescent="0.3">
      <c r="A198" s="88"/>
      <c r="B198" s="88"/>
      <c r="C198" s="88"/>
      <c r="D198" s="88"/>
    </row>
    <row r="199" spans="1:4" x14ac:dyDescent="0.3">
      <c r="A199" s="88"/>
      <c r="B199" s="88"/>
      <c r="C199" s="88"/>
      <c r="D199" s="88"/>
    </row>
    <row r="200" spans="1:4" x14ac:dyDescent="0.3">
      <c r="A200" s="88"/>
      <c r="B200" s="88"/>
      <c r="C200" s="88"/>
      <c r="D200" s="88"/>
    </row>
    <row r="201" spans="1:4" x14ac:dyDescent="0.3">
      <c r="A201" s="88"/>
      <c r="B201" s="88"/>
      <c r="C201" s="88"/>
      <c r="D201" s="88"/>
    </row>
    <row r="202" spans="1:4" x14ac:dyDescent="0.3">
      <c r="A202" s="88"/>
      <c r="B202" s="88"/>
      <c r="C202" s="88"/>
      <c r="D202" s="88"/>
    </row>
    <row r="203" spans="1:4" x14ac:dyDescent="0.3">
      <c r="A203" s="88"/>
      <c r="B203" s="88"/>
      <c r="C203" s="88"/>
      <c r="D203" s="88"/>
    </row>
    <row r="204" spans="1:4" x14ac:dyDescent="0.3">
      <c r="A204" s="88"/>
      <c r="B204" s="88"/>
      <c r="C204" s="88"/>
      <c r="D204" s="88"/>
    </row>
    <row r="205" spans="1:4" x14ac:dyDescent="0.3">
      <c r="A205" s="88"/>
      <c r="B205" s="88"/>
      <c r="C205" s="88"/>
      <c r="D205" s="88"/>
    </row>
    <row r="206" spans="1:4" x14ac:dyDescent="0.3">
      <c r="A206" s="88"/>
      <c r="B206" s="88"/>
      <c r="C206" s="88"/>
      <c r="D206" s="88"/>
    </row>
    <row r="207" spans="1:4" x14ac:dyDescent="0.3">
      <c r="A207" s="88"/>
      <c r="B207" s="88"/>
      <c r="C207" s="88"/>
      <c r="D207" s="88"/>
    </row>
    <row r="208" spans="1:4" x14ac:dyDescent="0.3">
      <c r="A208" s="88"/>
      <c r="B208" s="88"/>
      <c r="C208" s="88"/>
      <c r="D208" s="88"/>
    </row>
    <row r="209" spans="1:4" x14ac:dyDescent="0.3">
      <c r="A209" s="88"/>
      <c r="B209" s="88"/>
      <c r="C209" s="88"/>
      <c r="D209" s="88"/>
    </row>
  </sheetData>
  <pageMargins left="0.511811024" right="0.511811024" top="0.78740157499999996" bottom="0.78740157499999996" header="0.31496062000000002" footer="0.31496062000000002"/>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70F23CAB-D410-420C-B26B-0BBF1C6EBF0A}">
          <x14:formula1>
            <xm:f>'Lista suspensa'!$A$9:$A$11</xm:f>
          </x14:formula1>
          <xm:sqref>C90:D1048576 D36:D81 C1:C81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3A72B-C2C8-42AD-9C8F-6619800AB2F6}">
  <sheetPr codeName="Planilha7"/>
  <dimension ref="A2:F73"/>
  <sheetViews>
    <sheetView topLeftCell="A17" workbookViewId="0">
      <selection activeCell="B24" sqref="B24"/>
    </sheetView>
  </sheetViews>
  <sheetFormatPr defaultColWidth="8.88671875" defaultRowHeight="14.4" x14ac:dyDescent="0.3"/>
  <cols>
    <col min="1" max="1" width="35.5546875" style="83" bestFit="1" customWidth="1"/>
    <col min="2" max="2" width="8.88671875" style="83"/>
    <col min="3" max="3" width="17.6640625" style="83" customWidth="1"/>
    <col min="4" max="4" width="17.6640625" style="83" bestFit="1" customWidth="1"/>
    <col min="5" max="5" width="8.88671875" style="83"/>
    <col min="6" max="6" width="22" style="83" customWidth="1"/>
    <col min="7" max="7" width="11.109375" style="83" bestFit="1" customWidth="1"/>
    <col min="8" max="8" width="12.6640625" style="83" bestFit="1" customWidth="1"/>
    <col min="9" max="9" width="16.6640625" style="83" bestFit="1" customWidth="1"/>
    <col min="10" max="10" width="8.88671875" style="83"/>
    <col min="11" max="11" width="13.5546875" style="83" customWidth="1"/>
    <col min="12" max="16384" width="8.88671875" style="83"/>
  </cols>
  <sheetData>
    <row r="2" spans="1:6" x14ac:dyDescent="0.3">
      <c r="A2" s="159" t="s">
        <v>40</v>
      </c>
      <c r="B2" s="159"/>
      <c r="C2" s="159"/>
    </row>
    <row r="3" spans="1:6" x14ac:dyDescent="0.3">
      <c r="A3" s="83" t="s">
        <v>41</v>
      </c>
      <c r="B3" s="83">
        <f>COUNTIF(Dados_TD!E:E,"Nacional")</f>
        <v>4</v>
      </c>
      <c r="C3" s="84">
        <v>1</v>
      </c>
    </row>
    <row r="4" spans="1:6" x14ac:dyDescent="0.3">
      <c r="A4" s="83" t="s">
        <v>42</v>
      </c>
      <c r="B4" s="83">
        <f>COUNTIF(Dados_TD!E:E,"Internacional")</f>
        <v>0</v>
      </c>
      <c r="C4" s="84">
        <v>0</v>
      </c>
    </row>
    <row r="5" spans="1:6" x14ac:dyDescent="0.3">
      <c r="B5" s="83">
        <f>SUM(B3:B4)</f>
        <v>4</v>
      </c>
      <c r="C5" s="84">
        <f>SUM(C3:C4)</f>
        <v>1</v>
      </c>
    </row>
    <row r="6" spans="1:6" x14ac:dyDescent="0.3">
      <c r="C6" s="84"/>
    </row>
    <row r="8" spans="1:6" x14ac:dyDescent="0.3">
      <c r="A8" s="159" t="s">
        <v>43</v>
      </c>
      <c r="B8" s="159"/>
      <c r="C8" s="159"/>
      <c r="F8" s="83" t="s">
        <v>44</v>
      </c>
    </row>
    <row r="9" spans="1:6" x14ac:dyDescent="0.3">
      <c r="A9" s="83" t="s">
        <v>45</v>
      </c>
      <c r="B9" s="83">
        <f>COUNTIF(Dados_TD!A:A,"Pessoa física")</f>
        <v>2</v>
      </c>
      <c r="C9" s="84">
        <f>$B9/$B$5</f>
        <v>0.5</v>
      </c>
    </row>
    <row r="10" spans="1:6" x14ac:dyDescent="0.3">
      <c r="A10" s="83" t="s">
        <v>46</v>
      </c>
      <c r="B10" s="83">
        <f>COUNTIF(Dados_TD!A:A,"Pessoa jurídica")</f>
        <v>2</v>
      </c>
      <c r="C10" s="84">
        <f>$B10/$B$5</f>
        <v>0.5</v>
      </c>
    </row>
    <row r="11" spans="1:6" x14ac:dyDescent="0.3">
      <c r="C11" s="84"/>
    </row>
    <row r="12" spans="1:6" x14ac:dyDescent="0.3">
      <c r="A12" s="159" t="s">
        <v>47</v>
      </c>
      <c r="B12" s="159"/>
      <c r="C12" s="159"/>
    </row>
    <row r="13" spans="1:6" x14ac:dyDescent="0.3">
      <c r="A13" s="135" t="s">
        <v>48</v>
      </c>
      <c r="B13" s="83">
        <f>COUNTIF(Dados_TD!B:B,"Profissional de saúde")</f>
        <v>0</v>
      </c>
      <c r="C13" s="84">
        <f>B13/$B$5</f>
        <v>0</v>
      </c>
    </row>
    <row r="14" spans="1:6" x14ac:dyDescent="0.3">
      <c r="A14" s="135" t="s">
        <v>49</v>
      </c>
      <c r="B14" s="83">
        <f>COUNTIF(Dados_TD!B:B,"Outros")</f>
        <v>0</v>
      </c>
      <c r="C14" s="84">
        <f>B14/$B$5</f>
        <v>0</v>
      </c>
    </row>
    <row r="15" spans="1:6" x14ac:dyDescent="0.3">
      <c r="A15" s="135" t="s">
        <v>50</v>
      </c>
      <c r="B15" s="83">
        <f>COUNTIF(Dados_TD!B:B,"Pesquisador ou membro da comunidade científica")</f>
        <v>2</v>
      </c>
      <c r="C15" s="84">
        <f t="shared" ref="C15:C21" si="0">B15/$B$5</f>
        <v>0.5</v>
      </c>
    </row>
    <row r="16" spans="1:6" x14ac:dyDescent="0.3">
      <c r="A16" s="135" t="s">
        <v>51</v>
      </c>
      <c r="B16" s="83">
        <f>COUNTIF(Dados_TD!B:B,"Cidadão ou consumidor")</f>
        <v>0</v>
      </c>
      <c r="C16" s="84">
        <f t="shared" si="0"/>
        <v>0</v>
      </c>
    </row>
    <row r="17" spans="1:4" x14ac:dyDescent="0.3">
      <c r="A17" s="83" t="s">
        <v>52</v>
      </c>
      <c r="B17" s="83">
        <f>COUNTIF(Dados_TD!B:B,"Órgão ou entidade do poder público")</f>
        <v>0</v>
      </c>
      <c r="C17" s="84">
        <f t="shared" si="0"/>
        <v>0</v>
      </c>
    </row>
    <row r="18" spans="1:4" x14ac:dyDescent="0.3">
      <c r="A18" s="83" t="s">
        <v>53</v>
      </c>
      <c r="B18" s="83">
        <f>COUNTIF(Dados_TD!B:B,"Entidade de defesa do consumidor ou associação de pacientes")</f>
        <v>0</v>
      </c>
      <c r="C18" s="84">
        <f t="shared" si="0"/>
        <v>0</v>
      </c>
    </row>
    <row r="19" spans="1:4" x14ac:dyDescent="0.3">
      <c r="A19" s="83" t="s">
        <v>54</v>
      </c>
      <c r="B19" s="83">
        <f>COUNTIF(Dados_TD!B:B,"Conselho, sindicato ou associação de profissionais")</f>
        <v>0</v>
      </c>
      <c r="C19" s="84">
        <f t="shared" si="0"/>
        <v>0</v>
      </c>
    </row>
    <row r="20" spans="1:4" x14ac:dyDescent="0.3">
      <c r="A20" s="83" t="s">
        <v>55</v>
      </c>
      <c r="B20" s="83">
        <f>COUNTIF(Dados_TD!B:B,"Setor regulado: empresa ou entidade representativa")</f>
        <v>2</v>
      </c>
      <c r="C20" s="84">
        <f t="shared" si="0"/>
        <v>0.5</v>
      </c>
    </row>
    <row r="21" spans="1:4" x14ac:dyDescent="0.3">
      <c r="A21" s="83" t="s">
        <v>56</v>
      </c>
      <c r="B21" s="83">
        <f>COUNTIF(Dados_TD!B:B,"Outro")</f>
        <v>0</v>
      </c>
      <c r="C21" s="84">
        <f t="shared" si="0"/>
        <v>0</v>
      </c>
    </row>
    <row r="22" spans="1:4" x14ac:dyDescent="0.3">
      <c r="C22" s="84"/>
    </row>
    <row r="23" spans="1:4" x14ac:dyDescent="0.3">
      <c r="A23" s="159" t="s">
        <v>57</v>
      </c>
      <c r="B23" s="159"/>
      <c r="C23" s="159"/>
    </row>
    <row r="24" spans="1:4" x14ac:dyDescent="0.3">
      <c r="A24" s="83" t="s">
        <v>58</v>
      </c>
      <c r="B24" s="83">
        <f>COUNTIF(Dados_TD!F:F,"Empresa")</f>
        <v>0</v>
      </c>
      <c r="C24" s="84" t="e">
        <f>B24/$B$26</f>
        <v>#DIV/0!</v>
      </c>
    </row>
    <row r="25" spans="1:4" x14ac:dyDescent="0.3">
      <c r="A25" s="83" t="s">
        <v>59</v>
      </c>
      <c r="B25" s="83">
        <f>COUNTIF(Dados_TD!F:F,"Entidade representativa do setor regulado")</f>
        <v>0</v>
      </c>
      <c r="C25" s="84" t="e">
        <f>B25/$B$26</f>
        <v>#DIV/0!</v>
      </c>
    </row>
    <row r="26" spans="1:4" x14ac:dyDescent="0.3">
      <c r="B26" s="83">
        <f>SUM(B24:B25)</f>
        <v>0</v>
      </c>
      <c r="C26" s="84"/>
    </row>
    <row r="28" spans="1:4" x14ac:dyDescent="0.3">
      <c r="A28" s="159" t="s">
        <v>60</v>
      </c>
      <c r="B28" s="159"/>
      <c r="C28" s="159"/>
      <c r="D28" s="159"/>
    </row>
    <row r="29" spans="1:4" x14ac:dyDescent="0.3">
      <c r="B29" s="83" t="s">
        <v>1</v>
      </c>
      <c r="C29" s="83" t="s">
        <v>19</v>
      </c>
      <c r="D29" s="83" t="s">
        <v>20</v>
      </c>
    </row>
    <row r="30" spans="1:4" x14ac:dyDescent="0.3">
      <c r="A30" s="83" t="s">
        <v>61</v>
      </c>
      <c r="B30" s="83">
        <f>COUNTIF(Dados_TD!C:C,"Sim")</f>
        <v>1</v>
      </c>
      <c r="C30" s="83">
        <f>SUM(B$42:B$45)</f>
        <v>1</v>
      </c>
      <c r="D30" s="83">
        <f>SUM(B$37:B$41)</f>
        <v>0</v>
      </c>
    </row>
    <row r="31" spans="1:4" x14ac:dyDescent="0.3">
      <c r="A31" s="83" t="s">
        <v>62</v>
      </c>
      <c r="B31" s="83">
        <f>COUNTIF(Dados_TD!C:C,"Tenho outra opinião")</f>
        <v>0</v>
      </c>
      <c r="C31" s="83">
        <f>SUM(C$42:C$45)</f>
        <v>0</v>
      </c>
      <c r="D31" s="83">
        <f>SUM(C$37:C$41)</f>
        <v>0</v>
      </c>
    </row>
    <row r="32" spans="1:4" x14ac:dyDescent="0.3">
      <c r="A32" s="83" t="s">
        <v>63</v>
      </c>
      <c r="B32" s="83">
        <f>COUNTIF(Dados_TD!$C:$C,"Não responderam")</f>
        <v>3</v>
      </c>
      <c r="C32" s="83">
        <f>SUM(D$42:D$45)</f>
        <v>1</v>
      </c>
      <c r="D32" s="83">
        <f>SUM(D$37:D$41)</f>
        <v>2</v>
      </c>
    </row>
    <row r="35" spans="1:6" x14ac:dyDescent="0.3">
      <c r="A35" s="159" t="s">
        <v>64</v>
      </c>
      <c r="B35" s="159"/>
      <c r="C35" s="159"/>
      <c r="D35" s="159"/>
    </row>
    <row r="36" spans="1:6" x14ac:dyDescent="0.3">
      <c r="B36" s="85" t="s">
        <v>61</v>
      </c>
      <c r="C36" s="85" t="s">
        <v>62</v>
      </c>
      <c r="D36" s="85" t="s">
        <v>63</v>
      </c>
    </row>
    <row r="37" spans="1:6" x14ac:dyDescent="0.3">
      <c r="A37" s="83" t="s">
        <v>56</v>
      </c>
      <c r="B37" s="83">
        <f>COUNTIFS(Dados_TD!C:C,'Dados Dash'!$A$30,Dados_TD!B:B,"Outro")</f>
        <v>0</v>
      </c>
      <c r="C37" s="83">
        <f>COUNTIFS(Dados_TD!C:C,'Dados Dash'!$A$31,Dados_TD!B:B,"Outro")</f>
        <v>0</v>
      </c>
      <c r="D37" s="83">
        <f>COUNTIFS(Dados_TD!$C:$C,'Dados Dash'!$A$32,Dados_TD!$B:$B,"Outro")</f>
        <v>0</v>
      </c>
    </row>
    <row r="38" spans="1:6" x14ac:dyDescent="0.3">
      <c r="A38" s="83" t="s">
        <v>55</v>
      </c>
      <c r="B38" s="83">
        <f>COUNTIFS(Dados_TD!C:C,'Dados Dash'!$A$30,Dados_TD!B:B,"Setor regulado: empresa ou entidade representativa")</f>
        <v>0</v>
      </c>
      <c r="C38" s="83">
        <f>COUNTIFS(Dados_TD!C:C,'Dados Dash'!$A$31,Dados_TD!B:B,"Setor regulado: empresa ou entidade representativa")</f>
        <v>0</v>
      </c>
      <c r="D38" s="83">
        <f>COUNTIFS(Dados_TD!$C:$C,'Dados Dash'!$A$32,Dados_TD!$B:$B,"Setor regulado: empresa ou entidade representativa")</f>
        <v>2</v>
      </c>
      <c r="F38" s="83" t="s">
        <v>65</v>
      </c>
    </row>
    <row r="39" spans="1:6" x14ac:dyDescent="0.3">
      <c r="A39" s="83" t="s">
        <v>54</v>
      </c>
      <c r="B39" s="83">
        <f>COUNTIFS(Dados_TD!C:C,'Dados Dash'!$A$30,Dados_TD!B:B,"Conselho, sindicato ou associação de profissionais")</f>
        <v>0</v>
      </c>
      <c r="C39" s="83">
        <f>COUNTIFS(Dados_TD!C:C,'Dados Dash'!$A$31,Dados_TD!B:B,"Conselho, sindicato ou associação de profissionais")</f>
        <v>0</v>
      </c>
      <c r="D39" s="83">
        <f>COUNTIFS(Dados_TD!$C:$C,'Dados Dash'!$A$32,Dados_TD!$B:$B,"Conselho, sindicato ou associação de profissionais")</f>
        <v>0</v>
      </c>
      <c r="F39" s="83" t="s">
        <v>66</v>
      </c>
    </row>
    <row r="40" spans="1:6" x14ac:dyDescent="0.3">
      <c r="A40" s="83" t="s">
        <v>53</v>
      </c>
      <c r="B40" s="83">
        <f>COUNTIFS(Dados_TD!C:C,'Dados Dash'!$A$30,Dados_TD!B:B,"Entidade de defesa do consumidor ou associação de pacientes")</f>
        <v>0</v>
      </c>
      <c r="C40" s="83">
        <f>COUNTIFS(Dados_TD!C:C,'Dados Dash'!$A$31,Dados_TD!B:B,"Entidade de defesa do consumidor ou associação de pacientes")</f>
        <v>0</v>
      </c>
      <c r="D40" s="83">
        <f>COUNTIFS(Dados_TD!$C:$C,'Dados Dash'!$A$32,Dados_TD!$B:$B,"Entidade de defesa do consumidor ou associação de pacientes")</f>
        <v>0</v>
      </c>
      <c r="F40" s="83" t="s">
        <v>67</v>
      </c>
    </row>
    <row r="41" spans="1:6" x14ac:dyDescent="0.3">
      <c r="A41" s="83" t="s">
        <v>52</v>
      </c>
      <c r="B41" s="83">
        <f>COUNTIFS(Dados_TD!C:C,'Dados Dash'!$A$30,Dados_TD!B:B,"Órgão ou entidade do poder público")</f>
        <v>0</v>
      </c>
      <c r="C41" s="83">
        <f>COUNTIFS(Dados_TD!C:C,'Dados Dash'!$A$31,Dados_TD!B:B,"Órgão ou entidade do poder público")</f>
        <v>0</v>
      </c>
      <c r="D41" s="83">
        <f>COUNTIFS(Dados_TD!$C:$C,'Dados Dash'!$A$32,Dados_TD!$B:$B,"Órgão ou entidade do poder público")</f>
        <v>0</v>
      </c>
      <c r="F41" s="83" t="s">
        <v>68</v>
      </c>
    </row>
    <row r="42" spans="1:6" x14ac:dyDescent="0.3">
      <c r="A42" s="135" t="s">
        <v>51</v>
      </c>
      <c r="B42" s="83">
        <f>COUNTIFS(Dados_TD!C:C,'Dados Dash'!$A$30,Dados_TD!B:B,"Cidadão ou consumidor")</f>
        <v>0</v>
      </c>
      <c r="C42" s="83">
        <f>COUNTIFS(Dados_TD!C:C,'Dados Dash'!$A$31,Dados_TD!B:B,"Cidadão ou consumidor")</f>
        <v>0</v>
      </c>
      <c r="D42" s="83">
        <f>COUNTIFS(Dados_TD!$C:$C,'Dados Dash'!$A$32,Dados_TD!$B:$B,"Cidadão ou consumidor")</f>
        <v>0</v>
      </c>
      <c r="F42" s="83" t="s">
        <v>69</v>
      </c>
    </row>
    <row r="43" spans="1:6" x14ac:dyDescent="0.3">
      <c r="A43" s="135" t="s">
        <v>50</v>
      </c>
      <c r="B43" s="83">
        <f>COUNTIFS(Dados_TD!C:C,'Dados Dash'!$A$30,Dados_TD!B:B,"Pesquisador ou membro da comunidade científica")</f>
        <v>1</v>
      </c>
      <c r="C43" s="83">
        <f>COUNTIFS(Dados_TD!C:C,'Dados Dash'!$A$31,Dados_TD!B:B,"Pesquisador ou membro da comunidade científica")</f>
        <v>0</v>
      </c>
      <c r="D43" s="83">
        <f>COUNTIFS(Dados_TD!$C:$C,'Dados Dash'!$A$32,Dados_TD!$B:$B,"Pesquisador ou membro da comunidade científica")</f>
        <v>1</v>
      </c>
      <c r="F43" s="83" t="s">
        <v>70</v>
      </c>
    </row>
    <row r="44" spans="1:6" x14ac:dyDescent="0.3">
      <c r="A44" s="135" t="s">
        <v>49</v>
      </c>
      <c r="B44" s="83">
        <f>COUNTIFS(Dados_TD!C:C,'Dados Dash'!$A$30,Dados_TD!B:B,"Outros")</f>
        <v>0</v>
      </c>
      <c r="C44" s="83">
        <f>COUNTIFS(Dados_TD!C:C,'Dados Dash'!$A$31,Dados_TD!B:B,"Outros")</f>
        <v>0</v>
      </c>
      <c r="D44" s="83">
        <f>COUNTIFS(Dados_TD!$C:$C,'Dados Dash'!$A$32,Dados_TD!$B:$B,"Outros")</f>
        <v>0</v>
      </c>
      <c r="F44" s="83" t="s">
        <v>71</v>
      </c>
    </row>
    <row r="45" spans="1:6" x14ac:dyDescent="0.3">
      <c r="A45" s="135" t="s">
        <v>48</v>
      </c>
      <c r="B45" s="83">
        <f>COUNTIFS(Dados_TD!C:C,'Dados Dash'!$A$30,Dados_TD!B:B,"Profissional de saúde")</f>
        <v>0</v>
      </c>
      <c r="C45" s="83">
        <f>COUNTIFS(Dados_TD!C:C,'Dados Dash'!$A$31,Dados_TD!B:B,"Profissional de saúde")</f>
        <v>0</v>
      </c>
      <c r="D45" s="83">
        <f>COUNTIFS(Dados_TD!$C:$C,'Dados Dash'!$A$32,Dados_TD!$B:$B,"Profissional de saúde")</f>
        <v>0</v>
      </c>
    </row>
    <row r="48" spans="1:6" x14ac:dyDescent="0.3">
      <c r="A48" s="159" t="s">
        <v>72</v>
      </c>
      <c r="B48" s="159"/>
      <c r="C48" s="159"/>
      <c r="D48" s="159"/>
    </row>
    <row r="49" spans="1:4" x14ac:dyDescent="0.3">
      <c r="A49" s="83" t="s">
        <v>73</v>
      </c>
      <c r="B49" s="83" t="s">
        <v>1</v>
      </c>
      <c r="C49" s="83" t="s">
        <v>19</v>
      </c>
      <c r="D49" s="83" t="s">
        <v>20</v>
      </c>
    </row>
    <row r="50" spans="1:4" x14ac:dyDescent="0.3">
      <c r="A50" s="83" t="s">
        <v>74</v>
      </c>
      <c r="B50" s="83">
        <f>COUNTIF(Dados_TD!D:D,"Positivos")</f>
        <v>4</v>
      </c>
      <c r="C50" s="83">
        <f>SUM(B64:B67)</f>
        <v>2</v>
      </c>
      <c r="D50" s="83">
        <f>SUM(B59:B63)</f>
        <v>2</v>
      </c>
    </row>
    <row r="51" spans="1:4" x14ac:dyDescent="0.3">
      <c r="A51" s="83" t="s">
        <v>75</v>
      </c>
      <c r="B51" s="83">
        <f>COUNTIF(Dados_TD!D:D,"Negativos")</f>
        <v>0</v>
      </c>
      <c r="C51" s="83">
        <f>SUM(C64:C67)</f>
        <v>0</v>
      </c>
      <c r="D51" s="83">
        <f>SUM(C59:C63)</f>
        <v>0</v>
      </c>
    </row>
    <row r="52" spans="1:4" x14ac:dyDescent="0.3">
      <c r="A52" s="83" t="s">
        <v>76</v>
      </c>
      <c r="B52" s="83">
        <f>COUNTIF(Dados_TD!D:D,"Positivos e Negativos")</f>
        <v>0</v>
      </c>
      <c r="C52" s="83">
        <f>SUM(D64:D67)</f>
        <v>0</v>
      </c>
      <c r="D52" s="83">
        <f>SUM(D59:D63)</f>
        <v>0</v>
      </c>
    </row>
    <row r="57" spans="1:4" x14ac:dyDescent="0.3">
      <c r="A57" s="159" t="s">
        <v>77</v>
      </c>
      <c r="B57" s="159"/>
      <c r="C57" s="159"/>
      <c r="D57" s="159"/>
    </row>
    <row r="58" spans="1:4" x14ac:dyDescent="0.3">
      <c r="B58" s="83" t="s">
        <v>74</v>
      </c>
      <c r="C58" s="85" t="s">
        <v>75</v>
      </c>
      <c r="D58" s="83" t="s">
        <v>76</v>
      </c>
    </row>
    <row r="59" spans="1:4" x14ac:dyDescent="0.3">
      <c r="A59" s="83" t="s">
        <v>56</v>
      </c>
      <c r="B59" s="83">
        <f>COUNTIFS(Dados_TD!$B:$B,"Outro",Dados_TD!D:D,'Dados Dash'!$A$50)</f>
        <v>0</v>
      </c>
      <c r="C59" s="83">
        <f>COUNTIFS(Dados_TD!$B:$B,"Outro",Dados_TD!D:D,'Dados Dash'!$A$51)</f>
        <v>0</v>
      </c>
      <c r="D59" s="83">
        <f>COUNTIFS(Dados_TD!$B:$B,"Outro",Dados_TD!D:D,'Dados Dash'!$A$52)</f>
        <v>0</v>
      </c>
    </row>
    <row r="60" spans="1:4" x14ac:dyDescent="0.3">
      <c r="A60" s="83" t="s">
        <v>55</v>
      </c>
      <c r="B60" s="83">
        <f>COUNTIFS(Dados_TD!$B:$B,"Setor regulado: empresa ou entidade representativa",Dados_TD!D:D,'Dados Dash'!$A$50)</f>
        <v>2</v>
      </c>
      <c r="C60" s="83">
        <f>COUNTIFS(Dados_TD!$B:$B,"Setor regulado: empresa ou entidade representativa",Dados_TD!D:D,'Dados Dash'!$A$51)</f>
        <v>0</v>
      </c>
      <c r="D60" s="83">
        <f>COUNTIFS(Dados_TD!$B:$B,"Setor regulado: empresa ou entidade representativa",Dados_TD!D:D,'Dados Dash'!$A$52)</f>
        <v>0</v>
      </c>
    </row>
    <row r="61" spans="1:4" x14ac:dyDescent="0.3">
      <c r="A61" s="83" t="s">
        <v>54</v>
      </c>
      <c r="B61" s="83">
        <f>COUNTIFS(Dados_TD!$B:$B,"Conselho, sindicato ou associação de profissionais",Dados_TD!D:D,'Dados Dash'!$A$50)</f>
        <v>0</v>
      </c>
      <c r="C61" s="83">
        <f>COUNTIFS(Dados_TD!$B:$B,"Conselho, sindicato ou associação de profissionais",Dados_TD!D:D,'Dados Dash'!$A$51)</f>
        <v>0</v>
      </c>
      <c r="D61" s="83">
        <f>COUNTIFS(Dados_TD!$B:$B,"Conselho, sindicato ou associação de profissionais",Dados_TD!D:D,'Dados Dash'!$A$52)</f>
        <v>0</v>
      </c>
    </row>
    <row r="62" spans="1:4" x14ac:dyDescent="0.3">
      <c r="A62" s="83" t="s">
        <v>53</v>
      </c>
      <c r="B62" s="83">
        <f>COUNTIFS(Dados_TD!$B:$B,"Entidade de defesa do consumidor ou associação de pacientes",Dados_TD!D:D,'Dados Dash'!$A$50)</f>
        <v>0</v>
      </c>
      <c r="C62" s="83">
        <f>COUNTIFS(Dados_TD!$B:$B,"Entidade de defesa do consumidor ou associação de pacientes",Dados_TD!D:D,'Dados Dash'!$A$51)</f>
        <v>0</v>
      </c>
      <c r="D62" s="83">
        <f>COUNTIFS(Dados_TD!$B:$B,"Entidade de defesa do consumidor ou associação de pacientes",Dados_TD!D:D,'Dados Dash'!$A$52)</f>
        <v>0</v>
      </c>
    </row>
    <row r="63" spans="1:4" x14ac:dyDescent="0.3">
      <c r="A63" s="83" t="s">
        <v>52</v>
      </c>
      <c r="B63" s="83">
        <f>COUNTIFS(Dados_TD!$B:$B,"Órgão ou entidade do poder público",Dados_TD!D:D,'Dados Dash'!$A$50)</f>
        <v>0</v>
      </c>
      <c r="C63" s="83">
        <f>COUNTIFS(Dados_TD!$B:$B,"Órgão ou entidade do poder público",Dados_TD!D:D,'Dados Dash'!$A$51)</f>
        <v>0</v>
      </c>
      <c r="D63" s="83">
        <f>COUNTIFS(Dados_TD!$B:$B,"Órgão ou entidade do poder público",Dados_TD!D:D,'Dados Dash'!$A$52)</f>
        <v>0</v>
      </c>
    </row>
    <row r="64" spans="1:4" x14ac:dyDescent="0.3">
      <c r="A64" s="135" t="s">
        <v>51</v>
      </c>
      <c r="B64" s="83">
        <f>COUNTIFS(Dados_TD!$B:$B,"Cidadão ou consumidor",Dados_TD!D:D,'Dados Dash'!$A$50)</f>
        <v>0</v>
      </c>
      <c r="C64" s="83">
        <f>COUNTIFS(Dados_TD!$B:$B,"Cidadão ou consumidor",Dados_TD!D:D,'Dados Dash'!$A$51)</f>
        <v>0</v>
      </c>
      <c r="D64" s="83">
        <f>COUNTIFS(Dados_TD!$B:$B,"Cidadão ou consumidor",Dados_TD!D:D,'Dados Dash'!$A$52)</f>
        <v>0</v>
      </c>
    </row>
    <row r="65" spans="1:4" x14ac:dyDescent="0.3">
      <c r="A65" s="135" t="s">
        <v>50</v>
      </c>
      <c r="B65" s="83">
        <f>COUNTIFS(Dados_TD!$B:$B,"Pesquisador ou membro da comunidade científica",Dados_TD!D:D,'Dados Dash'!$A$50)</f>
        <v>2</v>
      </c>
      <c r="C65" s="83">
        <f>COUNTIFS(Dados_TD!$B:$B,"Pesquisador ou membro da comunidade científica",Dados_TD!D:D,'Dados Dash'!$A$51)</f>
        <v>0</v>
      </c>
      <c r="D65" s="83">
        <f>COUNTIFS(Dados_TD!$B:$B,"Pesquisador ou membro da comunidade científica",Dados_TD!D:D,'Dados Dash'!$A$52)</f>
        <v>0</v>
      </c>
    </row>
    <row r="66" spans="1:4" x14ac:dyDescent="0.3">
      <c r="A66" s="135" t="s">
        <v>49</v>
      </c>
      <c r="B66" s="83">
        <f>COUNTIFS(Dados_TD!$B:$B,"Outros",Dados_TD!D:D,'Dados Dash'!$A$50)</f>
        <v>0</v>
      </c>
      <c r="C66" s="83">
        <f>COUNTIFS(Dados_TD!$B:$B,"Outros",Dados_TD!D:D,'Dados Dash'!$A$51)</f>
        <v>0</v>
      </c>
      <c r="D66" s="83">
        <f>COUNTIFS(Dados_TD!$B:$B,"Outros",Dados_TD!D:D,'Dados Dash'!$A$52)</f>
        <v>0</v>
      </c>
    </row>
    <row r="67" spans="1:4" x14ac:dyDescent="0.3">
      <c r="A67" s="135" t="s">
        <v>48</v>
      </c>
      <c r="B67" s="83">
        <f>COUNTIFS(Dados_TD!$B:$B,"Profissional de saúde",Dados_TD!D:D,'Dados Dash'!$A$50)</f>
        <v>0</v>
      </c>
      <c r="C67" s="83">
        <f>COUNTIFS(Dados_TD!$B:$B,"Profissional de saúde",Dados_TD!D:D,'Dados Dash'!$A$51)</f>
        <v>0</v>
      </c>
      <c r="D67" s="83">
        <f>COUNTIFS(Dados_TD!$B:$B,"Profissional de saúde",Dados_TD!D:D,'Dados Dash'!$A$52)</f>
        <v>0</v>
      </c>
    </row>
    <row r="70" spans="1:4" x14ac:dyDescent="0.3">
      <c r="A70" s="83" t="s">
        <v>78</v>
      </c>
    </row>
    <row r="71" spans="1:4" x14ac:dyDescent="0.3">
      <c r="A71" s="83" t="s">
        <v>79</v>
      </c>
    </row>
    <row r="72" spans="1:4" x14ac:dyDescent="0.3">
      <c r="A72" s="83" t="s">
        <v>80</v>
      </c>
    </row>
    <row r="73" spans="1:4" x14ac:dyDescent="0.3">
      <c r="A73" s="83" t="s">
        <v>81</v>
      </c>
    </row>
  </sheetData>
  <mergeCells count="8">
    <mergeCell ref="A28:D28"/>
    <mergeCell ref="A48:D48"/>
    <mergeCell ref="A35:D35"/>
    <mergeCell ref="A57:D57"/>
    <mergeCell ref="A2:C2"/>
    <mergeCell ref="A8:C8"/>
    <mergeCell ref="A12:C12"/>
    <mergeCell ref="A23:C23"/>
  </mergeCells>
  <pageMargins left="0.511811024" right="0.511811024" top="0.78740157499999996" bottom="0.78740157499999996" header="0.31496062000000002" footer="0.31496062000000002"/>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829F4-E48D-4E8D-AEED-640D54CCD03F}">
  <sheetPr codeName="Planilha8"/>
  <dimension ref="A2:A11"/>
  <sheetViews>
    <sheetView zoomScale="110" zoomScaleNormal="110" workbookViewId="0">
      <selection activeCell="A2" sqref="A2"/>
    </sheetView>
  </sheetViews>
  <sheetFormatPr defaultRowHeight="13.8" x14ac:dyDescent="0.3"/>
  <cols>
    <col min="1" max="1" width="38.88671875" bestFit="1" customWidth="1"/>
  </cols>
  <sheetData>
    <row r="2" spans="1:1" x14ac:dyDescent="0.3">
      <c r="A2" t="s">
        <v>11</v>
      </c>
    </row>
    <row r="3" spans="1:1" x14ac:dyDescent="0.3">
      <c r="A3" t="s">
        <v>82</v>
      </c>
    </row>
    <row r="4" spans="1:1" x14ac:dyDescent="0.3">
      <c r="A4" t="s">
        <v>83</v>
      </c>
    </row>
    <row r="5" spans="1:1" x14ac:dyDescent="0.3">
      <c r="A5" t="s">
        <v>84</v>
      </c>
    </row>
    <row r="8" spans="1:1" x14ac:dyDescent="0.3">
      <c r="A8" t="s">
        <v>85</v>
      </c>
    </row>
    <row r="9" spans="1:1" x14ac:dyDescent="0.3">
      <c r="A9" t="s">
        <v>61</v>
      </c>
    </row>
    <row r="10" spans="1:1" x14ac:dyDescent="0.3">
      <c r="A10" t="s">
        <v>62</v>
      </c>
    </row>
    <row r="11" spans="1:1" x14ac:dyDescent="0.3">
      <c r="A11" t="s">
        <v>63</v>
      </c>
    </row>
  </sheetData>
  <pageMargins left="0.511811024" right="0.511811024" top="0.78740157499999996" bottom="0.78740157499999996" header="0.31496062000000002" footer="0.31496062000000002"/>
  <pageSetup paperSize="9" orientation="portrait" r:id="rId1"/>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EA386-CB5C-41D5-96F1-CCC4AD5628BA}">
  <sheetPr codeName="Planilha5"/>
  <dimension ref="A1"/>
  <sheetViews>
    <sheetView topLeftCell="A13" workbookViewId="0">
      <selection activeCell="N18" sqref="N18"/>
    </sheetView>
  </sheetViews>
  <sheetFormatPr defaultRowHeight="13.8" x14ac:dyDescent="0.3"/>
  <sheetData/>
  <pageMargins left="0.511811024" right="0.511811024" top="0.78740157499999996" bottom="0.78740157499999996" header="0.31496062000000002" footer="0.31496062000000002"/>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358cef2-5e33-4382-9f34-ebdf29ebf261" xsi:nil="true"/>
    <lcf76f155ced4ddcb4097134ff3c332f xmlns="1b481078-05fd-4425-adfc-5f858dcaa140">
      <Terms xmlns="http://schemas.microsoft.com/office/infopath/2007/PartnerControls"/>
    </lcf76f155ced4ddcb4097134ff3c332f>
    <_x00c1_reaRespons_x00e1_vel xmlns="1b481078-05fd-4425-adfc-5f858dcaa140" xsi:nil="true"/>
    <Coordena_x00e7__x00f5_esenvolvidas xmlns="1b481078-05fd-4425-adfc-5f858dcaa140" xsi:nil="true"/>
    <Disp_x002e_ARR xmlns="1b481078-05fd-4425-adfc-5f858dcaa140">false</Disp_x002e_ARR>
    <DatadeCria_x00e7__x00e3_o xmlns="1b481078-05fd-4425-adfc-5f858dcaa140" xsi:nil="true"/>
    <Disp_x002e_CP xmlns="1b481078-05fd-4425-adfc-5f858dcaa140">false</Disp_x002e_CP>
    <Disp_x002e_AIR xmlns="1b481078-05fd-4425-adfc-5f858dcaa140">false</Disp_x002e_AIR>
    <N_x00ba_ProcessoSEI xmlns="1b481078-05fd-4425-adfc-5f858dcaa14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3EA23B54B4C11D478B02E3F24C9EDF15" ma:contentTypeVersion="29" ma:contentTypeDescription="Crie um novo documento." ma:contentTypeScope="" ma:versionID="136e3990d7562873f6533e50bea84146">
  <xsd:schema xmlns:xsd="http://www.w3.org/2001/XMLSchema" xmlns:xs="http://www.w3.org/2001/XMLSchema" xmlns:p="http://schemas.microsoft.com/office/2006/metadata/properties" xmlns:ns2="3358cef2-5e33-4382-9f34-ebdf29ebf261" xmlns:ns3="1b481078-05fd-4425-adfc-5f858dcaa140" targetNamespace="http://schemas.microsoft.com/office/2006/metadata/properties" ma:root="true" ma:fieldsID="521ae5b36496d2748eb153d8e1b4c6bc" ns2:_="" ns3:_="">
    <xsd:import namespace="3358cef2-5e33-4382-9f34-ebdf29ebf261"/>
    <xsd:import namespace="1b481078-05fd-4425-adfc-5f858dcaa14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EventHashCode" minOccurs="0"/>
                <xsd:element ref="ns3:MediaServiceGenerationTime"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SearchProperties" minOccurs="0"/>
                <xsd:element ref="ns3:_x00c1_reaRespons_x00e1_vel" minOccurs="0"/>
                <xsd:element ref="ns3:Disp_x002e_AIR" minOccurs="0"/>
                <xsd:element ref="ns3:Disp_x002e_CP" minOccurs="0"/>
                <xsd:element ref="ns3:Disp_x002e_ARR" minOccurs="0"/>
                <xsd:element ref="ns3:N_x00ba_ProcessoSEI" minOccurs="0"/>
                <xsd:element ref="ns3:DatadeCria_x00e7__x00e3_o" minOccurs="0"/>
                <xsd:element ref="ns3:Coordena_x00e7__x00f5_esenvolvida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58cef2-5e33-4382-9f34-ebdf29ebf261" elementFormDefault="qualified">
    <xsd:import namespace="http://schemas.microsoft.com/office/2006/documentManagement/types"/>
    <xsd:import namespace="http://schemas.microsoft.com/office/infopath/2007/PartnerControls"/>
    <xsd:element name="SharedWithUsers" ma:index="8" nillable="true" ma:displayName="Compartilhado com"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hes de Compartilhado Com" ma:description="" ma:internalName="SharedWithDetails" ma:readOnly="true">
      <xsd:simpleType>
        <xsd:restriction base="dms:Note">
          <xsd:maxLength value="255"/>
        </xsd:restriction>
      </xsd:simpleType>
    </xsd:element>
    <xsd:element name="TaxCatchAll" ma:index="23" nillable="true" ma:displayName="Taxonomy Catch All Column" ma:hidden="true" ma:list="{76d5522c-33e0-42c0-94b7-dcb2cd0afda0}" ma:internalName="TaxCatchAll" ma:showField="CatchAllData" ma:web="3358cef2-5e33-4382-9f34-ebdf29ebf26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b481078-05fd-4425-adfc-5f858dcaa140"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Marcações de imagem" ma:readOnly="false" ma:fieldId="{5cf76f15-5ced-4ddc-b409-7134ff3c332f}" ma:taxonomyMulti="true" ma:sspId="66cf037f-5c90-4cca-86a9-c389e6aaa23f"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_x00c1_reaRespons_x00e1_vel" ma:index="25" nillable="true" ma:displayName="Área Responsável" ma:format="Dropdown" ma:internalName="_x00c1_reaRespons_x00e1_vel">
      <xsd:simpleType>
        <xsd:restriction base="dms:Text">
          <xsd:maxLength value="255"/>
        </xsd:restriction>
      </xsd:simpleType>
    </xsd:element>
    <xsd:element name="Disp_x002e_AIR" ma:index="26" nillable="true" ma:displayName="Disp. AIR" ma:default="0" ma:description="Dispensa de AIR" ma:format="Dropdown" ma:internalName="Disp_x002e_AIR">
      <xsd:simpleType>
        <xsd:restriction base="dms:Boolean"/>
      </xsd:simpleType>
    </xsd:element>
    <xsd:element name="Disp_x002e_CP" ma:index="27" nillable="true" ma:displayName="Disp. CP" ma:default="0" ma:description="Dispensa de CP ?" ma:format="Dropdown" ma:internalName="Disp_x002e_CP">
      <xsd:simpleType>
        <xsd:restriction base="dms:Boolean"/>
      </xsd:simpleType>
    </xsd:element>
    <xsd:element name="Disp_x002e_ARR" ma:index="28" nillable="true" ma:displayName="Disp. ARR" ma:default="0" ma:description="Dispensa de ARR ?" ma:format="Dropdown" ma:internalName="Disp_x002e_ARR">
      <xsd:simpleType>
        <xsd:restriction base="dms:Boolean"/>
      </xsd:simpleType>
    </xsd:element>
    <xsd:element name="N_x00ba_ProcessoSEI" ma:index="29" nillable="true" ma:displayName="Nº Processo SEI" ma:format="Dropdown" ma:internalName="N_x00ba_ProcessoSEI">
      <xsd:simpleType>
        <xsd:restriction base="dms:Text">
          <xsd:maxLength value="255"/>
        </xsd:restriction>
      </xsd:simpleType>
    </xsd:element>
    <xsd:element name="DatadeCria_x00e7__x00e3_o" ma:index="30" nillable="true" ma:displayName="Data de Criação" ma:description="Data de criação da avaliação" ma:format="DateOnly" ma:internalName="DatadeCria_x00e7__x00e3_o">
      <xsd:simpleType>
        <xsd:restriction base="dms:DateTime"/>
      </xsd:simpleType>
    </xsd:element>
    <xsd:element name="Coordena_x00e7__x00f5_esenvolvidas" ma:index="31" nillable="true" ma:displayName="Coordenações envolvidas" ma:description="Selecionar as Coordenações" ma:format="Dropdown" ma:internalName="Coordena_x00e7__x00f5_esenvolvidas">
      <xsd:complexType>
        <xsd:complexContent>
          <xsd:extension base="dms:MultiChoice">
            <xsd:sequence>
              <xsd:element name="Value" maxOccurs="unbounded" minOccurs="0" nillable="true">
                <xsd:simpleType>
                  <xsd:restriction base="dms:Choice">
                    <xsd:enumeration value="CPROR"/>
                    <xsd:enumeration value="CMARR"/>
                    <xsd:enumeration value="COAIR"/>
                    <xsd:enumeration value="ASREG"/>
                  </xsd:restriction>
                </xsd:simpleType>
              </xsd:element>
            </xsd:sequence>
          </xsd:extension>
        </xsd:complexContent>
      </xsd:complexType>
    </xsd:element>
    <xsd:element name="MediaServiceObjectDetectorVersions" ma:index="32"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BE2A961-F94D-4D61-8586-A4CC423FEFA1}">
  <ds:schemaRefs>
    <ds:schemaRef ds:uri="http://schemas.microsoft.com/office/2006/metadata/properties"/>
    <ds:schemaRef ds:uri="http://schemas.microsoft.com/office/infopath/2007/PartnerControls"/>
    <ds:schemaRef ds:uri="3358cef2-5e33-4382-9f34-ebdf29ebf261"/>
    <ds:schemaRef ds:uri="1b481078-05fd-4425-adfc-5f858dcaa140"/>
  </ds:schemaRefs>
</ds:datastoreItem>
</file>

<file path=customXml/itemProps2.xml><?xml version="1.0" encoding="utf-8"?>
<ds:datastoreItem xmlns:ds="http://schemas.openxmlformats.org/officeDocument/2006/customXml" ds:itemID="{3612AEEB-C57B-4FE4-823B-71D010A3AB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58cef2-5e33-4382-9f34-ebdf29ebf261"/>
    <ds:schemaRef ds:uri="1b481078-05fd-4425-adfc-5f858dcaa1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B632ACC-9A9D-42BD-9661-CD870B98433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9</vt:i4>
      </vt:variant>
      <vt:variant>
        <vt:lpstr>Intervalos Nomeados</vt:lpstr>
      </vt:variant>
      <vt:variant>
        <vt:i4>3</vt:i4>
      </vt:variant>
    </vt:vector>
  </HeadingPairs>
  <TitlesOfParts>
    <vt:vector size="12" baseType="lpstr">
      <vt:lpstr>Contribuições por dispositivos</vt:lpstr>
      <vt:lpstr>Contribuições por pessoa</vt:lpstr>
      <vt:lpstr>Relato dos participantes</vt:lpstr>
      <vt:lpstr>Dashboard</vt:lpstr>
      <vt:lpstr> Gráficos e Tabelas</vt:lpstr>
      <vt:lpstr>Dados_TD</vt:lpstr>
      <vt:lpstr>Dados Dash</vt:lpstr>
      <vt:lpstr>Lista suspensa</vt:lpstr>
      <vt:lpstr>Planilha2</vt:lpstr>
      <vt:lpstr>'Contribuições por dispositivos'!Area_de_impressao</vt:lpstr>
      <vt:lpstr>Dashboard!Area_de_impressao</vt:lpstr>
      <vt:lpstr>'Contribuições por dispositivos'!Titulos_de_impressao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Cyro Barbosa Caldeira</dc:creator>
  <cp:keywords/>
  <dc:description/>
  <cp:lastModifiedBy>Daniela Macedo</cp:lastModifiedBy>
  <cp:revision/>
  <dcterms:created xsi:type="dcterms:W3CDTF">2018-04-13T10:29:10Z</dcterms:created>
  <dcterms:modified xsi:type="dcterms:W3CDTF">2024-07-12T20:37:39Z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0x0101003EA23B54B4C11D478B02E3F24C9EDF15</vt:lpwstr>
  </property>
  <property fmtid="{D5CDD505-2E9C-101B-9397-08002B2CF9AE}" pid="3" name="MediaServiceImageTags">
    <vt:lpwstr/>
  </property>
</Properties>
</file>