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ml.chartshap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saveExternalLinkValues="0" codeName="ThisWorkbook" hidePivotFieldList="1"/>
  <mc:AlternateContent xmlns:mc="http://schemas.openxmlformats.org/markup-compatibility/2006">
    <mc:Choice Requires="x15">
      <x15ac:absPath xmlns:x15ac="http://schemas.microsoft.com/office/spreadsheetml/2010/11/ac" url="C:\Users\danim\OneDrive - ANVISA - Agencia Nacional de Vigilancia Sanitaria\GPROR\OneDrive - ANVISA - Agencia Nacional de Vigilancia Sanitaria\Documentos\Anvisa\CP 1226\"/>
    </mc:Choice>
  </mc:AlternateContent>
  <xr:revisionPtr revIDLastSave="0" documentId="13_ncr:1_{4257BEB3-6E85-4E93-BC8D-0A007E220997}" xr6:coauthVersionLast="47" xr6:coauthVersionMax="47" xr10:uidLastSave="{00000000-0000-0000-0000-000000000000}"/>
  <bookViews>
    <workbookView xWindow="-108" yWindow="-108" windowWidth="23256" windowHeight="12576" tabRatio="791" xr2:uid="{00000000-000D-0000-FFFF-FFFF00000000}"/>
  </bookViews>
  <sheets>
    <sheet name="Contribuições por dispositivos" sheetId="44" r:id="rId1"/>
    <sheet name="Contribuições por pessoa" sheetId="42" r:id="rId2"/>
    <sheet name="Relato dos participantes" sheetId="11" r:id="rId3"/>
    <sheet name="Dashboard" sheetId="10" r:id="rId4"/>
    <sheet name=" Gráficos e Tabelas" sheetId="6" r:id="rId5"/>
    <sheet name="Dados_TD" sheetId="18" state="hidden" r:id="rId6"/>
    <sheet name="Dados Dash" sheetId="19" state="hidden" r:id="rId7"/>
    <sheet name="Lista suspensa" sheetId="12" state="hidden" r:id="rId8"/>
    <sheet name="Planilha2" sheetId="4" state="hidden" r:id="rId9"/>
  </sheets>
  <definedNames>
    <definedName name="_xlnm._FilterDatabase" localSheetId="1" hidden="1">'Contribuições por pessoa'!$A$2:$AD$8</definedName>
    <definedName name="_xlnm.Print_Area" localSheetId="0">'Contribuições por dispositivos'!$B$4:$F$96</definedName>
    <definedName name="_xlnm.Print_Area" localSheetId="3">Dashboard!$C$4:$AA$34</definedName>
    <definedName name="Contrib" localSheetId="0">#REF!</definedName>
    <definedName name="Contrib" localSheetId="1">#REF!</definedName>
    <definedName name="Contrib">#REF!</definedName>
    <definedName name="Contribuições" localSheetId="0">#REF!</definedName>
    <definedName name="Contribuições" localSheetId="1">#REF!</definedName>
    <definedName name="Contribuições">#REF!</definedName>
    <definedName name="SegmentaçãodeDados_Dispositivos">#N/A</definedName>
    <definedName name="SegmentaçãodeDados_Instituição">#N/A</definedName>
    <definedName name="SegmentaçãodeDados_Qual_desses_segmentos_você_se_identifica?">#N/A</definedName>
    <definedName name="SegmentaçãodeDados_Qual_desses_segmentos_você_se_identifica?1">#N/A</definedName>
    <definedName name="SegmentaçãodeDados_Qual_desses_segmentos_você_se_identifica?2">#N/A</definedName>
    <definedName name="_xlnm.Print_Titles" localSheetId="0">'Contribuições por dispositivos'!$4:$4</definedName>
  </definedNames>
  <calcPr calcId="191028"/>
  <pivotCaches>
    <pivotCache cacheId="28" r:id="rId10"/>
  </pivotCaches>
  <extLst>
    <ext xmlns:x14="http://schemas.microsoft.com/office/spreadsheetml/2009/9/main" uri="{BBE1A952-AA13-448e-AADC-164F8A28A991}">
      <x14:slicerCaches>
        <x14:slicerCache r:id="rId11"/>
        <x14:slicerCache r:id="rId12"/>
        <x14:slicerCache r:id="rId13"/>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4"/>
        <x14:slicerCache r:id="rId15"/>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44" l="1"/>
  <c r="K7" i="44"/>
  <c r="K8" i="44"/>
  <c r="K9" i="44"/>
  <c r="K10" i="44"/>
  <c r="K11" i="44"/>
  <c r="K12" i="44"/>
  <c r="K13" i="44"/>
  <c r="K14" i="44"/>
  <c r="K15" i="44"/>
  <c r="K16" i="44"/>
  <c r="K17"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73" i="44"/>
  <c r="K74" i="44"/>
  <c r="K75" i="44"/>
  <c r="K76" i="44"/>
  <c r="K77" i="44"/>
  <c r="K78" i="44"/>
  <c r="K79" i="44"/>
  <c r="K80" i="44"/>
  <c r="K81" i="44"/>
  <c r="K82" i="44"/>
  <c r="K83" i="44"/>
  <c r="K84" i="44"/>
  <c r="K85" i="44"/>
  <c r="K86" i="44"/>
  <c r="K87" i="44"/>
  <c r="K88" i="44"/>
  <c r="K89" i="44"/>
  <c r="K90" i="44"/>
  <c r="K91" i="44"/>
  <c r="K92" i="44"/>
  <c r="K93" i="44"/>
  <c r="K94" i="44"/>
  <c r="K95" i="44"/>
  <c r="K96" i="44"/>
  <c r="I3" i="18"/>
  <c r="I4" i="18"/>
  <c r="I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2" i="18"/>
  <c r="K5" i="44"/>
  <c r="L3" i="44" l="1"/>
  <c r="L2" i="44"/>
  <c r="L1" i="44" s="1"/>
  <c r="N3" i="44" l="1"/>
  <c r="D67" i="19" l="1"/>
  <c r="C67" i="19"/>
  <c r="B67" i="19"/>
  <c r="D66" i="19"/>
  <c r="C66" i="19"/>
  <c r="B66" i="19"/>
  <c r="D65" i="19"/>
  <c r="C65" i="19"/>
  <c r="B65" i="19"/>
  <c r="D64" i="19"/>
  <c r="C64" i="19"/>
  <c r="B64" i="19"/>
  <c r="D63" i="19"/>
  <c r="C63" i="19"/>
  <c r="B63" i="19"/>
  <c r="D62" i="19"/>
  <c r="C62" i="19"/>
  <c r="B62" i="19"/>
  <c r="D61" i="19"/>
  <c r="C61" i="19"/>
  <c r="B61" i="19"/>
  <c r="D60" i="19"/>
  <c r="C60" i="19"/>
  <c r="B60" i="19"/>
  <c r="D59" i="19"/>
  <c r="C59" i="19"/>
  <c r="B59" i="19"/>
  <c r="B52" i="19"/>
  <c r="B51" i="19"/>
  <c r="B50" i="19"/>
  <c r="C45" i="19"/>
  <c r="B45" i="19"/>
  <c r="C44" i="19"/>
  <c r="B44" i="19"/>
  <c r="C43" i="19"/>
  <c r="B43" i="19"/>
  <c r="C42" i="19"/>
  <c r="B42" i="19"/>
  <c r="C41" i="19"/>
  <c r="B41" i="19"/>
  <c r="C40" i="19"/>
  <c r="B40" i="19"/>
  <c r="C39" i="19"/>
  <c r="B39" i="19"/>
  <c r="C38" i="19"/>
  <c r="B38" i="19"/>
  <c r="C37" i="19"/>
  <c r="B37" i="19"/>
  <c r="B25" i="19"/>
  <c r="B24" i="19"/>
  <c r="B4" i="19"/>
  <c r="B3" i="19"/>
  <c r="B31" i="19"/>
  <c r="B30" i="19"/>
  <c r="B13" i="19"/>
  <c r="B21" i="19"/>
  <c r="B20" i="19"/>
  <c r="B19" i="19"/>
  <c r="B18" i="19"/>
  <c r="B17" i="19"/>
  <c r="B16" i="19"/>
  <c r="B15" i="19"/>
  <c r="B14" i="19"/>
  <c r="B10" i="19"/>
  <c r="B9" i="19"/>
  <c r="D45" i="19" l="1"/>
  <c r="D44" i="19"/>
  <c r="D43" i="19"/>
  <c r="D42" i="19"/>
  <c r="D41" i="19"/>
  <c r="D40" i="19"/>
  <c r="D39" i="19"/>
  <c r="D38" i="19"/>
  <c r="D37" i="19"/>
  <c r="B32" i="19"/>
  <c r="D50" i="19" l="1"/>
  <c r="C32" i="19"/>
  <c r="D32" i="19"/>
  <c r="C5" i="19" l="1"/>
  <c r="D52" i="19" l="1"/>
  <c r="D51" i="19"/>
  <c r="D30" i="19" l="1"/>
  <c r="D31" i="19"/>
  <c r="C30" i="19"/>
  <c r="C31" i="19"/>
  <c r="Y9" i="10"/>
  <c r="B26" i="19"/>
  <c r="C24" i="19" s="1"/>
  <c r="Y10" i="10"/>
  <c r="F12" i="10"/>
  <c r="I12" i="10"/>
  <c r="C51" i="19"/>
  <c r="C52" i="19"/>
  <c r="C50" i="19"/>
  <c r="B5" i="19"/>
  <c r="C16" i="19" s="1"/>
  <c r="C14" i="19" l="1"/>
  <c r="C25" i="19"/>
  <c r="C10" i="19"/>
  <c r="I13" i="10" s="1"/>
  <c r="C15" i="19"/>
  <c r="C18" i="19"/>
  <c r="C17" i="19"/>
  <c r="C21" i="19"/>
  <c r="C9" i="19"/>
  <c r="F13" i="10" s="1"/>
  <c r="C13" i="19"/>
  <c r="C20" i="19"/>
  <c r="C19" i="19"/>
  <c r="C12" i="10"/>
</calcChain>
</file>

<file path=xl/sharedStrings.xml><?xml version="1.0" encoding="utf-8"?>
<sst xmlns="http://schemas.openxmlformats.org/spreadsheetml/2006/main" count="909" uniqueCount="331">
  <si>
    <t>Lista de verificação de itens de férias</t>
  </si>
  <si>
    <t>Total</t>
  </si>
  <si>
    <t>Preenchido</t>
  </si>
  <si>
    <t>Não preenchido</t>
  </si>
  <si>
    <t>Progresso:</t>
  </si>
  <si>
    <t>ID do participante</t>
  </si>
  <si>
    <t>Instituição</t>
  </si>
  <si>
    <t>Segmento</t>
  </si>
  <si>
    <t>Dispositivos</t>
  </si>
  <si>
    <t>Proposta</t>
  </si>
  <si>
    <t>Justificativa</t>
  </si>
  <si>
    <t>Posicionamento da Anvisa</t>
  </si>
  <si>
    <t>TAGs</t>
  </si>
  <si>
    <t xml:space="preserve">Principais aspectos relatados pelos participantes </t>
  </si>
  <si>
    <t>Nos descritivos abaixo foram destacados os principais comentários sobre a proposta normativa sendo alguns sintetizados. Esses comentários foram extraídos da aba "Contribuições por Pessoa" onde se encontram na sua forma original.</t>
  </si>
  <si>
    <t>Opiniões sobre a proposta normativa</t>
  </si>
  <si>
    <r>
      <t>Proposta afetará POSITIVAMENTE</t>
    </r>
    <r>
      <rPr>
        <sz val="14"/>
        <color rgb="FF813365"/>
        <rFont val="Century Gothic"/>
        <family val="2"/>
      </rPr>
      <t xml:space="preserve"> </t>
    </r>
    <r>
      <rPr>
        <b/>
        <sz val="14"/>
        <color rgb="FF813365"/>
        <rFont val="Century Gothic"/>
        <family val="2"/>
      </rPr>
      <t>suas rotinas e atividades</t>
    </r>
  </si>
  <si>
    <t>Proposta afetará NEGATIVAMENTE suas rotinas e atividades</t>
  </si>
  <si>
    <t>Painel 1 - Perfil, Opinião e Percepção de Impactos - CP 775/2019</t>
  </si>
  <si>
    <t>Pessoa Física</t>
  </si>
  <si>
    <t>Pessoa Jurídica</t>
  </si>
  <si>
    <t>Setor Regulado:</t>
  </si>
  <si>
    <t xml:space="preserve">
Você é a favor desta proposta de norma?</t>
  </si>
  <si>
    <t xml:space="preserve">
Percepção de Impactos</t>
  </si>
  <si>
    <t>Cenário 1 - Detalha a quantidade de fichas preenchidas por segmento de representação:</t>
  </si>
  <si>
    <t>Perfis dos participantes</t>
  </si>
  <si>
    <t>Nº</t>
  </si>
  <si>
    <t>Total Geral</t>
  </si>
  <si>
    <t>Cenário 2 - Aponta o nível de aceitação da proposta normativa entre os participantes:</t>
  </si>
  <si>
    <t>Voce é a favor da norma?</t>
  </si>
  <si>
    <t>Cenário 3 - Apresenta o quanto os impactos da norma, sejam estes positivos ou negativos, afetam as rotinas e atividades dos participantes:</t>
  </si>
  <si>
    <t>A proposta de norma possui impactos?</t>
  </si>
  <si>
    <t>Cenário 4 - Organiza as contribuições de acordo com os dispositivos da norma:</t>
  </si>
  <si>
    <t>Sua contribuição será feita em nome de uma pessoa física ou uma pessoa jurídica?</t>
  </si>
  <si>
    <t>Qual desses segmentos você se identifica?</t>
  </si>
  <si>
    <t>Você é a favor desta proposta de norma?</t>
  </si>
  <si>
    <t>Você considera que a proposta de norma possui impactos</t>
  </si>
  <si>
    <t>Onde você está?</t>
  </si>
  <si>
    <t>Em qual desses segmentos você se identifica como setor regulado?</t>
  </si>
  <si>
    <t>Dispositivos da Norma</t>
  </si>
  <si>
    <t>ORIGEM DA CONTRIBUIÇÃO</t>
  </si>
  <si>
    <t>Nacional</t>
  </si>
  <si>
    <t>Internacional</t>
  </si>
  <si>
    <t>PESSOA FÍSICA/PESSOA JURÍDICA</t>
  </si>
  <si>
    <t xml:space="preserve">  </t>
  </si>
  <si>
    <t>Pessoa física</t>
  </si>
  <si>
    <t>Pessoa jurídica</t>
  </si>
  <si>
    <t>SEGMENTOS</t>
  </si>
  <si>
    <t>Profissional de saúde</t>
  </si>
  <si>
    <t>Outro profissional</t>
  </si>
  <si>
    <t>Pesquisador</t>
  </si>
  <si>
    <t>Cidadão</t>
  </si>
  <si>
    <t>Órgão  público</t>
  </si>
  <si>
    <t>Entidade de defesa do consumidor</t>
  </si>
  <si>
    <t>Associação de profissionais</t>
  </si>
  <si>
    <t>Setor regulado</t>
  </si>
  <si>
    <t>Outro</t>
  </si>
  <si>
    <t>CARACTERIZAÇÃO SETOR REGULADO</t>
  </si>
  <si>
    <t>Empresa</t>
  </si>
  <si>
    <t>Entidade representativa do setor regulado</t>
  </si>
  <si>
    <t>OPINIÃO GERAL</t>
  </si>
  <si>
    <t>Sim</t>
  </si>
  <si>
    <t>Tenho outra opinião</t>
  </si>
  <si>
    <t>Não responderam</t>
  </si>
  <si>
    <t>OPINIÃO POR SEGMENTO</t>
  </si>
  <si>
    <t>Setor regulado: empresa ou entidade representativa</t>
  </si>
  <si>
    <t>Conselho, sindicato ou associação de profissionais</t>
  </si>
  <si>
    <t>Entidade de defesa do consumidor ou associação de pacientes</t>
  </si>
  <si>
    <t>Órgão ou entidade do poder público</t>
  </si>
  <si>
    <t>Cidadão ou consumidor</t>
  </si>
  <si>
    <t>Pesquisador ou membro da comunidade científica</t>
  </si>
  <si>
    <t>Outro profissional relacionado ao tema</t>
  </si>
  <si>
    <t>IMPACTO</t>
  </si>
  <si>
    <t xml:space="preserve"> </t>
  </si>
  <si>
    <t>Positivos</t>
  </si>
  <si>
    <t>Negativos</t>
  </si>
  <si>
    <t>Positivos e Negativos</t>
  </si>
  <si>
    <t>IMPACTOS POR SEGMENTO</t>
  </si>
  <si>
    <t>5.      Os principais impactos apresentados pelos 0 respondentes que afirmaram que a proposta afetará negativamente suas rotinas e atividades foram:</t>
  </si>
  <si>
    <t>5.      O impacto apresentado pelo respondente que afirmou que a proposta afetará negativamente sua rotina e atividades foi</t>
  </si>
  <si>
    <t>6.      Em contrapartida, os principais impactos apresentados pelos 0 respondentes que afirmaram que a proposta lhes afetará positivamente foram:</t>
  </si>
  <si>
    <t xml:space="preserve">6.      Em contrapartida, o impacto apresentado pelo respondente que afirmou que a proposta afetará positivamente sua rotina e atividades foi </t>
  </si>
  <si>
    <t>Aceita</t>
  </si>
  <si>
    <t>Aceita parcialmente</t>
  </si>
  <si>
    <t>Não aceita</t>
  </si>
  <si>
    <t>Inválida (Fora do escopo)</t>
  </si>
  <si>
    <t>Dúvida do participante</t>
  </si>
  <si>
    <t>Sem clareza textual</t>
  </si>
  <si>
    <t>Sem sugestão</t>
  </si>
  <si>
    <t>Opinião dos participantes</t>
  </si>
  <si>
    <t>ID da resposta</t>
  </si>
  <si>
    <t>Data de envio</t>
  </si>
  <si>
    <t>Qual a origem da sua contribuição?</t>
  </si>
  <si>
    <t>Em qual unidade da federação?</t>
  </si>
  <si>
    <t>A sua contribuição será feita em nome de uma pessoa física ou uma pessoa jurídica?</t>
  </si>
  <si>
    <t>Nome da instituição:</t>
  </si>
  <si>
    <t>Qual o CNPJ da instituição que você representa?</t>
  </si>
  <si>
    <t>Qual é o seu segmento?</t>
  </si>
  <si>
    <t>O órgão pertence a qual esfera da Federação?</t>
  </si>
  <si>
    <t>Você é a favor desta proposta?</t>
  </si>
  <si>
    <t>Parte 1 - Justificativa/comentários:</t>
  </si>
  <si>
    <t>Parte 2 - Proposta de alteração:</t>
  </si>
  <si>
    <t>Parte 2 - Justificativa/comentários:</t>
  </si>
  <si>
    <t>Parte 3 - Proposta de alteração:</t>
  </si>
  <si>
    <t>Parte 3 - Justificativa/comentários:</t>
  </si>
  <si>
    <t>Parte 4 - Proposta de alteração:</t>
  </si>
  <si>
    <t>Parte 4 - Justificativa/comentários:</t>
  </si>
  <si>
    <t>Parte 5 - Proposta de alteração:</t>
  </si>
  <si>
    <t>Parte 5 - Justificativa/comentários:</t>
  </si>
  <si>
    <t>Parte 6 - Proposta de alteração:</t>
  </si>
  <si>
    <t>Parte 6 - Justificativa/comentários:</t>
  </si>
  <si>
    <t>Parte 7 - Proposta de alteração:</t>
  </si>
  <si>
    <t>Parte 7 - Justificativa/comentários:</t>
  </si>
  <si>
    <t>Parte 8 - Proposta de alteração:</t>
  </si>
  <si>
    <t>Parte 8 - Justificativa/comentários:</t>
  </si>
  <si>
    <t>Parte 9 - Proposta de alteração:</t>
  </si>
  <si>
    <t>Parte 9 - Justificativa/comentários:</t>
  </si>
  <si>
    <t>Parte 10 - Proposta de alteração:</t>
  </si>
  <si>
    <t>Parte 10 - Justificativa/comentários:</t>
  </si>
  <si>
    <t>Parte 11 - Proposta de alteração:</t>
  </si>
  <si>
    <t>Parte 11 - Justificativa/comentários:</t>
  </si>
  <si>
    <t>Parte 12 - Proposta de alteração:</t>
  </si>
  <si>
    <t>Parte 12 - Justificativa/comentários:</t>
  </si>
  <si>
    <t>Parte 13 - Proposta de alteração:</t>
  </si>
  <si>
    <t>Parte 13 - Justificativa/comentários:</t>
  </si>
  <si>
    <t>Parte 14 - Proposta de alteração:</t>
  </si>
  <si>
    <t>Parte 14 - Justificativa/comentários:</t>
  </si>
  <si>
    <t>Parte 15 - Proposta de alteração:</t>
  </si>
  <si>
    <t>Parte 15 - Justificativa/comentários:</t>
  </si>
  <si>
    <t>Parte 16 - Proposta de alteração:</t>
  </si>
  <si>
    <t>Parte 16 - Justificativa/comentários:</t>
  </si>
  <si>
    <t>Parte 17 - Proposta de alteração:</t>
  </si>
  <si>
    <t>Parte 17 - Justificativa/comentários:</t>
  </si>
  <si>
    <t>Parte 18 - Proposta de alteração:</t>
  </si>
  <si>
    <t>Parte 18 - Justificativa/comentários:</t>
  </si>
  <si>
    <t>Parte 19 - Proposta de alteração:</t>
  </si>
  <si>
    <t>Parte 19 - Justificativa/comentários:</t>
  </si>
  <si>
    <t>Parte 20 - Proposta de alteração:</t>
  </si>
  <si>
    <t>Parte 20 - Justificativa/comentários:</t>
  </si>
  <si>
    <t>Parte 21 - Proposta de alteração:</t>
  </si>
  <si>
    <t>Parte 21 - Justificativa/comentários:</t>
  </si>
  <si>
    <t>Parte 22 - Proposta de alteração:</t>
  </si>
  <si>
    <t>Parte 22 - Justificativa/comentários:</t>
  </si>
  <si>
    <t>Parte 23 - Proposta de alteração:</t>
  </si>
  <si>
    <t>Parte 23 - Justificativa/comentários:</t>
  </si>
  <si>
    <t>Parte 24 - Proposta de alteração:</t>
  </si>
  <si>
    <t>Parte 24 - Justificativa/comentários:</t>
  </si>
  <si>
    <t>Parte 25 - Proposta de alteração:</t>
  </si>
  <si>
    <t>Parte 25 - Justificativa/comentários:</t>
  </si>
  <si>
    <t>Parte 26 - Proposta de alteração:</t>
  </si>
  <si>
    <t>Parte 26 - Justificativa/comentários:</t>
  </si>
  <si>
    <t>Parte 27 - Proposta de alteração:</t>
  </si>
  <si>
    <t>Parte 27 - Justificativa/comentários:</t>
  </si>
  <si>
    <t>Parte 28 - Proposta de alteração:</t>
  </si>
  <si>
    <t>Parte 28 - Justificativa/comentários:</t>
  </si>
  <si>
    <t>Parte 29 - Proposta de alteração:</t>
  </si>
  <si>
    <t>Parte 29 - Justificativa/comentários:</t>
  </si>
  <si>
    <t>Parte 30 - Proposta de alteração:</t>
  </si>
  <si>
    <t>Parte 30 - Justificativa/comentários:</t>
  </si>
  <si>
    <t>Parte 31 - Proposta de alteração:</t>
  </si>
  <si>
    <t>Parte 31 - Justificativa/comentários:</t>
  </si>
  <si>
    <t>Parte 32 - Proposta de alteração:</t>
  </si>
  <si>
    <t>Parte 32 - Justificativa/comentários:</t>
  </si>
  <si>
    <t>Parte 33 - Proposta de alteração:</t>
  </si>
  <si>
    <t>Parte 33 - Justificativa/comentários:</t>
  </si>
  <si>
    <t>Parte 34 - Proposta de alteração:</t>
  </si>
  <si>
    <t>Parte 34 - Justificativa/comentários:</t>
  </si>
  <si>
    <t>Parte 35 - Proposta de alteração:</t>
  </si>
  <si>
    <t>Parte 35 - Justificativa/comentários:</t>
  </si>
  <si>
    <t>Parte 36 - Proposta de alteração:</t>
  </si>
  <si>
    <t>Parte 36 - Justificativa/comentários:</t>
  </si>
  <si>
    <t>Parte 37 - Proposta de alteração:</t>
  </si>
  <si>
    <t>Parte 37 - Justificativa/comentários:</t>
  </si>
  <si>
    <t>Parte 38 - Proposta de alteração:</t>
  </si>
  <si>
    <t>Parte 38 - Justificativa/comentários:</t>
  </si>
  <si>
    <t>Parte 39 - Proposta de alteração:</t>
  </si>
  <si>
    <t>Parte 39 - Justificativa/comentários:</t>
  </si>
  <si>
    <t>Parte 40 - Proposta de alteração:</t>
  </si>
  <si>
    <t>Parte 40 - Justificativa/comentários:</t>
  </si>
  <si>
    <t>Parte 41 - Proposta de alteração:</t>
  </si>
  <si>
    <t>Parte 41 - Justificativa/comentários:</t>
  </si>
  <si>
    <t>Parte 42 - Proposta de alteração:</t>
  </si>
  <si>
    <t>Parte 42 - Justificativa/comentários:</t>
  </si>
  <si>
    <t>Parte 43 - Proposta de alteração:</t>
  </si>
  <si>
    <t>Parte 43 - Justificativa/comentários:</t>
  </si>
  <si>
    <t>Parte 44 - Proposta de alteração:</t>
  </si>
  <si>
    <t>Parte 44 - Justificativa/comentários:</t>
  </si>
  <si>
    <t>Parte 45 - Proposta de alteração:</t>
  </si>
  <si>
    <t>Parte 45 - Justificativa/comentários:</t>
  </si>
  <si>
    <t>Parte 46 - Proposta de alteração:</t>
  </si>
  <si>
    <t>Parte 46 - Justificativa/comentários:</t>
  </si>
  <si>
    <t>Parte 47 - Proposta de alteração:</t>
  </si>
  <si>
    <t>Parte 47 - Justificativa/comentários:</t>
  </si>
  <si>
    <t>Parte 48 - Proposta de alteração:</t>
  </si>
  <si>
    <t>Parte 48 - Justificativa/comentários:</t>
  </si>
  <si>
    <t>Parte 49 - Proposta de alteração:</t>
  </si>
  <si>
    <t>Parte 49 - Justificativa/comentários:</t>
  </si>
  <si>
    <t>Parte 50 - Proposta de alteração:</t>
  </si>
  <si>
    <t>Parte 50 - Justificativa/comentários:</t>
  </si>
  <si>
    <t>Parte 51 - Proposta de alteração:</t>
  </si>
  <si>
    <t>Parte 51 - Justificativa/comentários:</t>
  </si>
  <si>
    <t>Parte 52 - Proposta de alteração:</t>
  </si>
  <si>
    <t>Parte 52 - Justificativa/comentários:</t>
  </si>
  <si>
    <t>Referências bibliográficas:</t>
  </si>
  <si>
    <t>Você considera que esta proposta em consulta possui impactos:</t>
  </si>
  <si>
    <t> Descreva aqui os impactos positivos:</t>
  </si>
  <si>
    <t>Descreva aqui os impactos negativos:</t>
  </si>
  <si>
    <t>2024-04-04 18:16:21</t>
  </si>
  <si>
    <t>São Paulo - SP</t>
  </si>
  <si>
    <t>Pelas disposições constantes na Resolução Nº 31, de 18 de Agosto de 2016, do Conselho Nacional de Controle de Experimentação Animal (CONCEA), que reconhece métodos alternativos ao uso de animais, são consideradas alternativas aos testes in vivo:
Avaliação do potencial de sensibilização cutânea:
d) Método OECD TG 442C - Sensibilização cutânea in chemico;
e) Método OECD TG 442D - Sensibilização cutânea in vitro; 
Além dos métodos alternativos apontados d) e e), no contexto da avaliação do potencial de sensibilização cutânea de correlatos e/ou produtos para a saúde, as diretrizes mais recentes preveem a combinação de modelos in silico (Read-across, modelos QSAR, Modelos AOP-based, AOP-Sens e outros) validados conforme os critérios da OECD com outros modelos com guias da OECD validados (OECD 442C, 442D, 442E, e outros), e recomendados no Anexo C da ISO 10993-10:2023  como U-SENS, h-Clat, IL-8 Luc Assay, Gradskin e outros, considerados aceitáveis para os constituintes dos materiais ou dispositivos apontados pela caracterização química adequada (ISO 10993-18), neste caso, dados de composição ou dados analíticos (ex: extraíveis e lixiviáveis). 
A definição do conjunto de testes não necessita ser exaustiva com a realização de todos os testes e embora esta abordagem seja flexível na definição da estratégia de teste, a combinação deveria ser feita com base em racional científico aceitável, na forma de Abordagens Definidas, estratégias integradas de avaliação (ITS) ou Abordagens Integradas de Teste e Avaliação (IATA), cujos resultados devem ser discutidos e estruturados com racional científico. Da mesma forma, no caso de uso de modelos QSAR validados, os resultados e reports de predição devem estar alinhados aos critérios definidos pela OECD para estes tipos de avaliação: 
OECD (2023), (Q)SAR Assessment Framework: Guidance for the regulatory assessment of (Quantitative) Structure - Activity Relationship models,
predictions, and results based on multiple predictions, OECD Series on Testing and Assessment, No. 386, Environment, Health and Safety, Environment
Directorate, OECD.
OECD (2020), Overview of Concepts and Available Guidance related to Integrated Approaches to Testing and Assessment (IATA), OECD Series on Testing and Assessment, No. 329, Environment, Health and Safety, Environment Directorate, OECD.
OECD (2014), Guidance Document on the Validation of (Quantitative) Structure-Activity Relationship [(Q)SAR] Models, OECD Series on Testing and Assessment, No. 69, OECD Publishing, Paris, https://doi.org/10.1787/9789264085442-en.</t>
  </si>
  <si>
    <t>A proposta parece consistente, mas parece apresentar algumas carências relevantes:
1 - Faltou incluir os protocolos reconhecidos na Res. 31/2016 do CONCEA que versa sobre mais alguns métodos alternativos para avaliação de sensibilização não citados na proposta de texto. Na existência de métodos alternativos validados, em tese, do ponto de vista legal e de acordo com a legislação vigente, não seria permitido fazer o uso de testes com animais. Por outro lado, do ponto toxicológico, para o presente contexto de correlatos / dispositivos de saúde, pode ser importante manter opções tanto para os testes com os dispositivos e suas partes, como também para os componentes químicos dos dispositivos, equilibrando de alguma forma a Monografia em relação a usar ou não métodos alternativos ou tradicionais. 
2-  Faltou citar novos protocolos validados da OECD para sensibilização (OECD 442C, 442D, 442E, e outros); 
3- Faltaria incluir a atualização frente às novas diretrizes da OECD que auxiliam na estruturação de avaliações combinando métodos in silico, in chemico, in vitro e outros, e direcionar mais precisamente sobre como usá-las (esta é uma fragilidade importante das revisões recentes da ISO, que de certa forma não acompanharam os avanços e atualizações da OECD que estavam ocorrendo no momento de sua publicação). O Brasil possui laboratórios associados à RENAMA com a maioria dos protocolos alternativos e inclusive é uma referência com capacidade instalada em vários laboratórios destes métodos (in silico, in chemico e in vitro) com vários cientistas e pesquisadores indicados ao Lush Prize justamente nestes tópicos (provavelmente um indicador da capacidade científica local).
Dando esta abertura de poder desenhar as avaliações de segurança com métodos in silico, in chemico, in vitro, e mesmo in vivo (apesar da cizânia legal de indicar estes protocolos havendo alternativas), a Monografia certamente estará mais equilibrada com a realidade local e com as boas práticas mais recentes apontadas nas referências sugeridas na proposta apresentada.</t>
  </si>
  <si>
    <t>Adicionar:
 Pelas disposições constantes na Resolução Nº 31, de 18 de Agosto de 2016, do Conselho Nacional de Controle de Experimentação Animal (CONCEA), que reconhece métodos alternativos ao uso de animais, são consideradas alternativas aos testes in vivo:
Avaliação do potencial de sensibilização cutânea:
d) Método OECD TG 442C - Sensibilização cutânea in chemico;
e) Método OECD TG 442D - Sensibilização cutânea in vitro;</t>
  </si>
  <si>
    <t>A proposta parece consistente, mas parece apresentar algumas carências relevantes:
- Faltou incluir os protocolos reconhecidos na Res. 31/2016 do CONCEA que versa sobre mais alguns métodos alternativos para avaliação de sensibilização não citados na proposta de texto;</t>
  </si>
  <si>
    <t>- Harmonização de diretrizes, alinhamento com algumas das referências mais recentes no tema e outros.</t>
  </si>
  <si>
    <t>2024-04-15 15:21:46</t>
  </si>
  <si>
    <t>O Conselho Nacional de Controle de Experimentação Animal (CONCEA), vinculado ao Ministério da Ciência, Tecnologia e Inovações (MCTI), oficializou, por meio da Resolução Normativa nº 18, de 24 de setembro de 2014, e da Resolução Normativa nº 31, de 18 de agosto de 2016, a adoção de métodos alternativos ao Teste de Sensibilização Cutânea, em conformidade com as diretrizes da Organização para a Cooperação e Desenvolvimento Econômico (OECD) 442 A e B, e 442 C e D, respectivamente. Estes métodos foram estabelecidos como obrigatórios a partir de 25 de setembro de 2019 (OECD 442 A e B) e 19 de agosto de 2021 (OECD 442 C e D).
Observa-se uma potencial sobreposição regulatória diante da iniciativa da Agência Nacional de Vigilância Sanitária (ANVISA) em publicar uma monografia para dispositivos médicos sem considerar previamente as diretrizes do CONCEA. Tal situação merece atenção, pois as normativas do CONCEA já contemplam a aplicabilidade em estudos de extraíveis e lixiviáveis em dispositivos médicos, antecedendo os ensaios propostos.
Diante do exposto, e considerando a existência de métodos alternativos aprovados e já em vigor, solicita-se à ANVISA esclarecimentos acerca da Consulta Pública nº 1.226, de 29 de dezembro de 2023, que pretende integrar à Farmacopeia Brasileira as metodologias referentes aos testes de Maximização de Magnusson &amp; Kligman (TMMK) e de Buehler (TB), ambos utilizando cobaias. A Resolução da Diretoria Colegiada (RDC) a ser publicada menciona que os métodos alternativos serão detalhados em momento posterior, o que gera questionamentos, visto que tais métodos já possuem caráter obrigatório, conforme mencionado anteriormente.
Portanto, urge que a ANVISA forneça informações claras e objetivas sobre como pretende harmonizar as novas disposições com as regulamentações vigentes, evitando duplicidade e garantindo a efetiva implementação de práticas que estejam alinhadas com os avanços científicos e éticos na área de experimentação animal.</t>
  </si>
  <si>
    <t>BRASIL, Lei 11.794 de 8 de outubro de 2008
BRASIL, MCTI, CONCEA. RN n° 18 de 24 de setembro de 2014
BRASIL, MCTI, CONCEA. RN n° 31 de 18 de agosto de 2016</t>
  </si>
  <si>
    <t>Tem sido uma constante luta a implemetação de métodos alternativos ao uso de animais. A própria redação da RDC proposta fala que os métodos alternativos serão brevemente tratados em outra resolução. Porém esses métodos já são obrigatórios e necessitam de estímulos, principalmente das agências reguladoras, para serem implementados. Lembrando que a ANVISA através da RDC 35 de 7 de agosto de 2015 concordou em apoiar os métodos alternativos recomendados pelo CONCEA.</t>
  </si>
  <si>
    <t>2024-04-24 15:04:12</t>
  </si>
  <si>
    <t>Rio de Janeiro - RJ</t>
  </si>
  <si>
    <t>A proposta não está de acordo com a legislação brasileira; não respeita o Princípio dos 3Rs (redução, refinamento, substituição do uso de animais); não respeita as Resoluções Normativas do Conselho Nacional de Controle de Experimentação Animal (CONCEA); não contribui para o acordo de mútua aceitação de dados (MAD) da OECD; não está alinhada às melhores práticas internacionais para avaliação de segurança de dispositivos médicos; além de não contribuir para a harmonização regulatória entre países, visto que ignora o padrão internacional ISO 10993-10 (Biological evaluation of medical devices - Part 10: tests for skin sensitization) mais recente (2021).</t>
  </si>
  <si>
    <t>Adicionar o seguinte texto:
Havendo necessidade da realização de testes de sensibilização, isto deve ser feito utilizando uma abordagem passo a passo, isto é, estratégias integradas de testes (IATA) e abordagens definidas para avaliação de sensibilização cutânea, reconhecidas por órgãos competentes. 
A abordagem deve iniciar com uma análise do peso das evidências, utilizando informações já existentes sobre o produto final e seus componentes. Havendo a necessidade de novos testes, deve-se priorizar a abordagem definida descrita no Guia da OECD 497. Outros métodos sem animais, descritos nos guias da OECD 442C, 442D e 442E e outros que venham a ser validados e recomendados por órgãos competentes, podem ser utilizados em uma estratégia integrada de testes. 
A utilização de animais deve ser feita em último caso e apenas quando houver justificativas técnica (por exemplo, incompatibilidade de amostra). Neste caso, deve-se priorizar a utilização de métodos com camundongos (LLNA), prefencialmente os métodos não radioativos (descritos nos guias da OECD 442A e 442B), seguido do radioativo (429). Havendo incompatibilidade da amostra com a espécie, podem ser utilizados os métodos com cobaias: teste de maximização Magnusson &amp; Kligman (GPMT) ou teste de Buehler, preferencialmente nesta ordem.</t>
  </si>
  <si>
    <t>O texto deve obedecer a legislação brasileira e refletir o preconizado nas versões mais atuais da ISO 10993, que é a utilização de abordagens integradas de testes. O item 4 da ISO 10993-10 (4a ed. 2021) trata dos princípios gerais - abordagem passo a passo. Essa abordagem visa reduzir a utilização de animais e deve ser seguida, visto que é necessária para respeitar a legislação brasileira (principalmente o artigo 32 da Lei 9.605 de 1998) e as Resoluções Normativas do CONCEA n. 18/2014, 31/2026 e 56/2022, que incluem prazos para a substituição de métodos tradicionais por métodos alternativos (com e sem animais).</t>
  </si>
  <si>
    <t>A Tabela 2 lista os testes e espécies utilizadas nos testes apresentadas neste capítulo. 
Tabela 2 - Estratégias, Métodos, tipos de métodos e espécies que podem ser utilizados nos testes de sensibilização cutânea
Métodos                                         Tipo e espécie
OECD 442C, 442D, 442E              Abordagem definida (métodos in chemico e in vitro)
OECD 429, 442A, 442B                Métodos in vivo, teste do linfonodo local (LLNA), camundongos
OECD 406                                      Métodos in vivo, teste de Maximização Magnusson &amp; Kligman com Cobaias (TMMK) e o teste de Buehler, cobaias (Cavia porcellus)</t>
  </si>
  <si>
    <t>Esta lista deve conter os métodos alternativos, na seguinte ordem: métodos sem animais, métodos alternativos com animais (de redução e refinamento - LLNA e suas versões não radioativas) e, por fim, os métodos tradicionais com animais atualmente presentes dos guias OECD e recomendados pela ISO 10993-10 (4a ed. 2021). Os outros métodos com animais da proposta não são recomendados pela ISO e foram excluídos dos guias da OECD.</t>
  </si>
  <si>
    <t>Incluir, antes desta parte, uma seção sobre a estratégia integrada (OECD 497) e cada um dos métodos que a compõem (442C, 442D, 442E); seguida de uma seção sobre os métodos com camundongos (429, 442A, 442B)</t>
  </si>
  <si>
    <t>esta parte deve conter os métodos informados na parte anterior, ou seja, os métodos sem animais que compões a estratégia integrada e os métodos com animais (LLNA e suas versões não radioativas), a fim de respeitar a legislação brasileira, as resoluções normativas do CONCEA e as versões mais recentes da ISO 10993, principalmente a ISO 10993-10 (4a ed. 2021)</t>
  </si>
  <si>
    <t>Retirar esta parte da proposta</t>
  </si>
  <si>
    <t>Este teste não está presente nas versões mais atuais da ISO 10993. Além disso, o teste de Draize não é mais recomendado pela OECD, visto que já foram validados e reconhecidos internacionalmente diversos métodos alternativos, com e sem animais, para avaliação deste mesmo desfecho. Incluir o teste de Draize nesta monografia desrespeita a legislação brasileira (especialmente a Lei 9.605), as resoluções normativas do CONCEA (principalmente as que reconhecem métodos alternativos e dão prazo para substituição obrigatória) e vai contra o princípio dos 3Rs e as mais básicas recomendações de promoção do bem-estar animal.</t>
  </si>
  <si>
    <t>Retirar</t>
  </si>
  <si>
    <t>Reitrar</t>
  </si>
  <si>
    <t>A abordagem integrada de testes e os métodos alternativos mencionados anteriormente (validados e reconehcidos internacionalmente) são suficientes para simular o uso humano via aplicação tópica do produto teste, visto que foram desenvolvidos inicialmente visando a substituição do uso de animais em testes cosméticos. Estes testes já incluem métodos para determinação das doses a serem utilizadas nos respectivos testes.</t>
  </si>
  <si>
    <t>Esta parte deve ser adequada aos métodos mencionados anteriormente (429, 442A e 442B), dando preferência aos métodos não radioativos</t>
  </si>
  <si>
    <t>Este trecho deve ser revisto, para refletir o que foi dito anteriormente.</t>
  </si>
  <si>
    <t>Este trecho deve ser alterado para refletir o que foi dito anteriormente</t>
  </si>
  <si>
    <t>Já existem métodos sem animais reconhecidos pelo CONCEA para avaliação de sensibilização cutânea, além de uma estratégia integrada de testes para este desfecho</t>
  </si>
  <si>
    <t>Positivos e negativos</t>
  </si>
  <si>
    <t>A proposta visa determinar quais métodos devem ser utilizados para avaliação de sensibilização cutânea de dispositivos médicos, ao incluir uma monografia na Farmacopeia Brasileira, o que traz segurança regulatória e demonstra preocupação da agência regulatória com a saúde da população brasileira</t>
  </si>
  <si>
    <t>A proposta não está de acordo com a legislação brasileira; não respeita o Princípio dos 3Rs (redução, refinamento, substituição do uso de animais); não respeita as Resoluções Normativas do Conselho Nacional de Controle de Experimentação Animal (CONCEA); não contribui para o acordo de mútua aceitação de dados (MAD) da OECD; não está alinhada às melhores práticas internacionais para avaliação de segurança de dispositivos médicos; além de não contribuir para a harmonização regulatória entre países, visto que ignora ou interpreta erroneamente o padrão internacional ISO 10993, principalmente a parte 10 (Biological evaluation of medical devices - Part 10: tests for skin sensitization) mais recente (2021).</t>
  </si>
  <si>
    <t>2024-04-25 19:36:11</t>
  </si>
  <si>
    <t>Centro Brasileiro para Validação de Métodos Alternativos/Fundação Oswaldo Cruz</t>
  </si>
  <si>
    <t>33.781.055/0001-35</t>
  </si>
  <si>
    <t>Federal</t>
  </si>
  <si>
    <t>Sem proposta.</t>
  </si>
  <si>
    <t>Não se aplica.</t>
  </si>
  <si>
    <t>Retirada de todos os métodos em cobaios.
Alternativamente, manter somente Maximização e Buehler.
Retirada dos testes de "inchaço de orelha" e "suplementação de vitamina A", mantendo somente o LLNA.</t>
  </si>
  <si>
    <t>1) Embora os métodos de Maximização e Buehler estejam descritos no Guia 406 da Organização para a Cooperação e o Desenvolvimento Econômico (OCDE), deve ser considerado o descrito no item 2 da introdução: “Ambos os testes de Buehler e o de Maximização em cobaias usam animais. Por razões de bem-estar dos animais, estes testes só devem ser realizados em último recurso, se tal se justificar, por exemplo, quando não forem aplicáveis outros métodos de ensaio de sensibilização cutânea”.
2) Deve-se considerar o preconizado na Lei 9.605/1998, em seu Artigo 32, parágrafo 1º: “Incorre nas mesmas penas quem realiza experiência dolorosa ou cruel em animal vivo, ainda que para fins didáticos ou científicos, quando existirem recursos alternativos”.
3) Somente os métodos de Maximização e Buehler estão na Guia da OCED, os demais, não.
4) Que seja considerado o fato de que o Método de Maximização utiliza Adjuvante Completo de Freund, que exacerba a resposta imune, causando lesões na área aplicada, podendo levar à necrose e consequente grande sofrimento ao animal.
5) Que os métodos que utilizam animais sejam realizados somente mediante justificativa técnica, comprovando que não foi possível classificar mediante utilização dos métodos não animais; e
6) Que, caso seja necessário realizar testes em animais, que o LLNA seja priorizado, principalmente, o método não radioativo.</t>
  </si>
  <si>
    <t>Vide comentários parte 4.</t>
  </si>
  <si>
    <t>Retirar.</t>
  </si>
  <si>
    <t>Não consta como Guia OCDE.</t>
  </si>
  <si>
    <t>Vide comentário parte 19.</t>
  </si>
  <si>
    <t>Vide comentário parte 19.
O Adjuvante Completo de Freund exacerba a resposta imune, causando lesões na área aplicada, podendo levar à necrose e consequente grande sofrimento ao animal</t>
  </si>
  <si>
    <t>Os métodos que utilizam animais sejam realizados somente mediante justificativa técnica, comprovando que não foi possível classificar mediante utilização dos métodos não animais; e
Caso seja necessário realizar testes em animais, que o LLNA seja priorizado, principalmente, o método não radioativo.</t>
  </si>
  <si>
    <t>Existem métodos do LLNA sem o uso de radioisótopos.</t>
  </si>
  <si>
    <t>Vide comentário da parte 43.</t>
  </si>
  <si>
    <t>Vide comentário da parte 4.</t>
  </si>
  <si>
    <t>Vide comentários abaixo.</t>
  </si>
  <si>
    <t>1) Devem ser considerados apenas os métodos oficializados pelas Resoluções Normativas do CONCEA, nos 18/2014, 31/2016 e 56/2022, ou seja, os guias da OCDE 429, 442-A, 442-B, 442-C, 442-D e 442-E, sendo que de deve buscar inicialmente os métodos não animais.
2) Deve ser considerado, de forma prioritária, o descrito na guia 497 da OCDE, que define as abordagens para a avaliação do potencial sensibilizante.
3) Também deve ser considerada a guia de Abordagem Integrada para Teste e Avaliação (Integrated Approaches to Testing and Assessment - IATA), para sensibilização cutânea.</t>
  </si>
  <si>
    <t>Incluir os demais métodos constantes nas Resoluções Normativas do CONCEA 31/2016 e 56/2022.</t>
  </si>
  <si>
    <t>1) Devem ser considerados apenas os métodos oficializados pelas Resoluções Normativas do CONCEA, nos 18/2014, 31/2016 e 56/2022, ou seja, os guias da OCDE 429, 442-A, 442-B, 442-C, 442-D e 442-E, sendo que de deve buscar inicialmente os métodos não animais.
2) Deve ser considerado, de forma prioritária, o descrito na guia 497 da OCDE, que define as abordagens para a avaliação do potencial sensibilizante.
3) Também deve ser considerada a guia de Abordagem Integrada para Teste e Avaliação (Integrated Approaches to Testing and Assessment - IATA), para sensibilização cutânea.
4) Que os métodos não animais sejam priorizados
5) Que os métodos que utilizam animais sejam realizados somente mediante justificativa técnica, comprovando que não foi possível classificar mediante utilização dos métodos não animais</t>
  </si>
  <si>
    <t>CONCEA Resolução Normativa nº 18, de 24 de setembro de 2014
CONCEA Resolução Normativa nº 31, de 18 de agosto de 2016
CONCEA Resolução Normativa nº 56, de 5 de outubro de 2022
BRASIL Lei 9.695, de 12 de fevereiro de 1998
OECD Test No. 406: Skin Sensitisation
OECD Test No. 429: Skin Sensitisation
OECD Test No. 442A: Skin Sensitization
OECD Test No. 442B: Skin Sensitization
OECD Test No. 442C: In Chemico Skin Sensitisation
OECD Test No. 442D: In Vitro Skin Sensitisation
OECD Test No. 442E: In Vitro Skin Sensitisation
OECD Guideline No. 497: Defined Approaches on Skin Sensitisation</t>
  </si>
  <si>
    <t>Inclui métodos não animais e métodos de redução.</t>
  </si>
  <si>
    <t>Propõe métodos que não estão oficializados pelo CONCEA e nem pela OCDE.</t>
  </si>
  <si>
    <t>2024-04-25 22:49:07</t>
  </si>
  <si>
    <t>Mato Grosso do Sul - MS</t>
  </si>
  <si>
    <t>Considerando a legislação brasileira e o atual cenário científico e regulatório, o texto da Monografia Teste de Sensibilização Cutânea da Farmacopeia Brasileira precisa ser revisto a fim de que corresponda ao preconizado nos dispositivos legais, atenda a princípios bioéticos de saúde única e garanta a segurança no uso dos dispositivos médicos (correlatos). 
Variados métodos com animais presentes no texto deixaram de ser recomendados por organismos internacionais para avaliação de sensibilização cutânea e, consequentemente, não devem fazer parte da Farmacopeia Brasileira. Métodos alternativos (com e sem animais) já foram validados por órgãos competentes internacionais para esse desfecho, sendo alguns deles, inclusive, já reconhecidos no Brasil - portanto devem ser incluídos nessa monografia.
Ademais, o texto deve recomendar a adoção de uma estratégia baseada nos requisitos da ISO 10993, que considera primeiramente as informações já existentes sobre a composição do produto. Caso necessário, o texto deve recomendar os métodos que não utilizem animais já validados e reconhecidos no Brasil para este desfecho de acordo com as Resoluções Normativas do Conselho Nacional de Controle de Experimentação Animal (CONCEA). Havendo motivos técnicos que justifiquem a necessidade de testes com animais, a preferência deve ser a utilização dos métodos que utilizam camundongos (LLNA), também já reconhecidos no Brasil para este desfecho. Se e apenas se último caso, quando for tecnicamente justificável utilizar animais e a amostra a ser testada não for compatível com o LLNA, deve-se recomendar os métodos que utilizem porquinhos-da-Índia, descritos nos guias da OECD (GPMT e teste de Buehler).</t>
  </si>
  <si>
    <t>-</t>
  </si>
  <si>
    <t>2024-04-25 23:27:05</t>
  </si>
  <si>
    <t>Os métodos tradicionais de teste de sensibilização cutânea em animais, como o Teste de Maximização Magnusson &amp; Kligman com Cobaias (TMMK) e o Teste de Buehler (TB), têm sido amplamente empregados, porém, com o avanço das metodologias alternativas, é importante considerar outras abordagens. Neste contexto, destacam-se as metodologias in vitro, tais como os ensaios descritos nos protocolos da OECD TG 442C, TG 442D e TG 442E, que utilizam células e tecidos humanos para avaliar a sensibilização cutânea. Estas metodologias in vitro oferecem uma abordagem mais ética e eficaz para a avaliação de sensibilizadores cutâneos, sem a necessidade de uso de animais.</t>
  </si>
  <si>
    <t>Considerando a legislação brasileira, em particular a Lei 11.794 que estabelece procedimentos para o uso científico de animais, bem como a Resolução Normativa 54 do Conselho Nacional de Controle de Experimentação Animal (CONCEA), que regulamenta o uso de animais em atividades de ensino ou pesquisa científica, é necessário revisar a Monografia Teste de Sensibilização Cutânea da Farmacopeia Brasileira. Essa revisão deve incorporar abordagens alternativas in vitro e in quimico desenvolvidas para produtos químicos puros, utilizando uma combinação de diferentes ensaios para identificar sensibilizadores cutâneos. Exemplos dessas abordagens incluem os protocolos da OECD TG 442C, TG 442D e TG 442E, que são métodos não animais. É fundamental que essas revisões visem a respeitar a legislação brasileira, promover o bem-estar animal e garantir a segurança daqueles que irão utilizar os dispositivos médicos correlatos.</t>
  </si>
  <si>
    <t>O método de teste de reatividade biológica utilizando córnea humana reconstruída é uma abordagem alternativa in vitro validada pela OECD para avaliar a irritação ocular de substâncias químicas. Este método utiliza modelos de córnea reconstruída, como o modelo EpiOcular™, por exemplo, que consiste no uso de células epiteliais humanas cultivadas em um suporte de colágeno, para simular a estrutura e função da córnea humana.
O ensaio é realizado expondo o tecido da córnea reconstruída a uma série de concentrações da substância em teste e avaliando os efeitos adversos, como opacidade e danos celulares. A reatividade biológica é determinada pela capacidade da substância em causar danos ao tecido da córnea reconstruída.
Este método in vitro oferece várias vantagens sobre os métodos tradicionais que utilizam animais, incluindo a redução do uso de animais, maior precisão na predição da irritação ocular em humanos e uma abordagem mais ética. Como resultado, este método tem sido amplamente adotado como uma alternativa ao Teste de Draize em muitas regiões do mundo, incluindo aquelas que seguem as diretrizes da OECD.</t>
  </si>
  <si>
    <t>Vários métodos que envolvem o uso de animais, atualmente desencorajados por organismos internacionais para avaliação de sensibilização cutânea, não devem ser mais considerados na Farmacopeia Brasileira. Em contrapartida, diversas abordagens alternativas, algumas delas reconhecidas no Brasil, foram validadas por órgãos internacionais competentes para essa finalidade, abrangendo métodos tanto com quanto sem o uso de animais. Essas alternativas devem ser incorporadas à monografia, refletindo os avanços científicos e éticos na área de testes de sensibilização cutânea.</t>
  </si>
  <si>
    <t>É importante ter como base os requisitos da ISO 10993, que prioriza a análise das informações já disponíveis sobre a composição do produto. Deve-se recomendar métodos alternativos validados e reconhecidos no Brasil para avaliação de sensibilização cutânea, em conformidade com as Resoluções Normativas do Conselho Nacional de Controle de Experimentação Animal. Caso haja motivos técnicos que justifiquem a realização de testes com animais, a preferência é pela utilização dos métodos que envolvem camundongos (LLNA), os quais também são reconhecidos no Brasil para esse propósito. Em situações excepcionais, quando for tecnicamente justificável usar animais e a amostra a ser testada não for adequada para o LLNA, recomenda-se a utilização dos métodos que empregam porquinhos-da-Índia descritos nos guias da OECD (GPMT e teste de Buehler).</t>
  </si>
  <si>
    <t>"uso de animais humanos ou não-humanos"</t>
  </si>
  <si>
    <t>Para a indústria farmacêutica, é essencial realizar o teste de sensibilização cutânea para garantir a segurança dos produtos que serão lançados no mercado. A identificação precoce de substâncias com potencial alergênico permite que sejam tomadas medidas preventivas, como a reformulação do produto ou a inclusão de advertências na embalagem, minimizando assim o risco de reações adversas nos consumidores.</t>
  </si>
  <si>
    <t>O texto proposto, além de não respeitar o Princípio dos 3Rs de redução, refinamento e substituição do uso de animais, desconsidera a Constituição, outras
legislações brasileiras e as Resoluções Normativas do Conselho Nacional de Controle de Experimentação Animal (CONCEA), que já reconheceram métodos alternativos para este desfecho. O texto proposto também não contribui para a harmonização regulatória entre países, visto que não leva em conta as recomendações do padrão
internacional da Organização Internacional de Padronização (ISO) 10993-10, que trata da segurança de dispositivos médicos, nem o acordo de mútua aceitação de dados (MAD) da Organização para a Cooperação e Desenvolvimento Econômico (OECD), que já publicou diversos guias de testes sobre métodos alternativos para avaliação de sensibilização cutânea.</t>
  </si>
  <si>
    <t xml:space="preserve">Parte 2 </t>
  </si>
  <si>
    <t xml:space="preserve">Parte 3 </t>
  </si>
  <si>
    <t xml:space="preserve">Parte 4 </t>
  </si>
  <si>
    <t xml:space="preserve">Parte 5 </t>
  </si>
  <si>
    <t xml:space="preserve">Parte 6 </t>
  </si>
  <si>
    <t xml:space="preserve">Parte 7 </t>
  </si>
  <si>
    <t xml:space="preserve">Parte 8 </t>
  </si>
  <si>
    <t xml:space="preserve">Parte 9 </t>
  </si>
  <si>
    <t xml:space="preserve">Parte 10 </t>
  </si>
  <si>
    <t xml:space="preserve">Parte 11 </t>
  </si>
  <si>
    <t xml:space="preserve">Parte 12 </t>
  </si>
  <si>
    <t xml:space="preserve">Parte 13 </t>
  </si>
  <si>
    <t xml:space="preserve">Parte 14 </t>
  </si>
  <si>
    <t xml:space="preserve">Parte 15 </t>
  </si>
  <si>
    <t xml:space="preserve">Parte 16 </t>
  </si>
  <si>
    <t>Parte 17 </t>
  </si>
  <si>
    <t xml:space="preserve">Parte 18 </t>
  </si>
  <si>
    <t>Parte 19 </t>
  </si>
  <si>
    <t xml:space="preserve">Parte 20 </t>
  </si>
  <si>
    <t xml:space="preserve">Parte 21 </t>
  </si>
  <si>
    <t xml:space="preserve">Parte 22 </t>
  </si>
  <si>
    <t xml:space="preserve">Parte 23 </t>
  </si>
  <si>
    <t xml:space="preserve">Parte 24 </t>
  </si>
  <si>
    <t xml:space="preserve">Parte 25 </t>
  </si>
  <si>
    <t xml:space="preserve">Parte 26 </t>
  </si>
  <si>
    <t xml:space="preserve">Parte 27 </t>
  </si>
  <si>
    <t xml:space="preserve">Parte 28 </t>
  </si>
  <si>
    <t xml:space="preserve">Parte 29 </t>
  </si>
  <si>
    <t xml:space="preserve">Parte 30 </t>
  </si>
  <si>
    <t xml:space="preserve">Parte 31 </t>
  </si>
  <si>
    <t xml:space="preserve">Parte 32 </t>
  </si>
  <si>
    <t xml:space="preserve">Parte 33 </t>
  </si>
  <si>
    <t xml:space="preserve">Parte 34 </t>
  </si>
  <si>
    <t xml:space="preserve">Parte 35 </t>
  </si>
  <si>
    <t xml:space="preserve">Parte 36 </t>
  </si>
  <si>
    <t xml:space="preserve">Parte 37 </t>
  </si>
  <si>
    <t xml:space="preserve">Parte 38 </t>
  </si>
  <si>
    <t xml:space="preserve">Parte 39 </t>
  </si>
  <si>
    <t xml:space="preserve">Parte 40 </t>
  </si>
  <si>
    <t xml:space="preserve">Parte 41 </t>
  </si>
  <si>
    <t xml:space="preserve">Parte 42 </t>
  </si>
  <si>
    <t xml:space="preserve">Parte 43 </t>
  </si>
  <si>
    <t xml:space="preserve">Parte 44 </t>
  </si>
  <si>
    <t xml:space="preserve">Parte 45 </t>
  </si>
  <si>
    <t xml:space="preserve">Parte 46 </t>
  </si>
  <si>
    <t xml:space="preserve">Parte 47 </t>
  </si>
  <si>
    <t xml:space="preserve">Parte 48 </t>
  </si>
  <si>
    <t xml:space="preserve">Parte 49 </t>
  </si>
  <si>
    <t xml:space="preserve">Parte 50 </t>
  </si>
  <si>
    <t xml:space="preserve">Parte 51 </t>
  </si>
  <si>
    <t xml:space="preserve">Parte 52 </t>
  </si>
  <si>
    <t>Se desejar, detalhe sua opinião:  Atenção: este espaço serve para o participante comentar, do ponto de vista particular, a proposta que está em consulta pública. Por se tratar de comentários de cunho pessoal, sem argumentação ou evidências, não exige um p</t>
  </si>
  <si>
    <t>Parte 1 - Proposta de alteração:</t>
  </si>
  <si>
    <t>Parte 1</t>
  </si>
  <si>
    <t>·       Participantes utilizaram o campo de opiniões para fazer sugestões de alterações nos dispositivos ou de modo geral no texto da proposta normativa. (Vide aba "Contribuições por pessoa", coluna  K, destaque em cinza)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</si>
</sst>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8" x14ac:knownFonts="1">
    <font>
      <sz val="10"/>
      <color theme="4" tint="-0.24994659260841701"/>
      <name val="Corbel"/>
      <family val="2"/>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color theme="0"/>
      <name val="Corbel"/>
      <family val="2"/>
    </font>
    <font>
      <sz val="24"/>
      <color theme="0"/>
      <name val="Tw Cen MT Condensed Extra Bold"/>
      <family val="4"/>
      <scheme val="major"/>
    </font>
    <font>
      <b/>
      <sz val="14"/>
      <color theme="0"/>
      <name val="Tw Cen MT Condensed"/>
      <family val="2"/>
    </font>
    <font>
      <b/>
      <sz val="14"/>
      <color theme="0" tint="-4.9989318521683403E-2"/>
      <name val="Tw Cen MT Condensed"/>
      <family val="2"/>
    </font>
    <font>
      <sz val="11"/>
      <color theme="0"/>
      <name val="Franklin Gothic Book"/>
      <family val="2"/>
      <scheme val="minor"/>
    </font>
    <font>
      <sz val="11"/>
      <name val="Franklin Gothic Book"/>
      <family val="2"/>
      <scheme val="minor"/>
    </font>
    <font>
      <b/>
      <sz val="20"/>
      <color theme="0"/>
      <name val="Segoe UI Light"/>
      <family val="2"/>
    </font>
    <font>
      <b/>
      <sz val="12"/>
      <color theme="0" tint="-0.14999847407452621"/>
      <name val="Segoe UI Light"/>
      <family val="2"/>
    </font>
    <font>
      <b/>
      <sz val="14"/>
      <color theme="0" tint="-0.14999847407452621"/>
      <name val="Segoe UI Light"/>
      <family val="2"/>
    </font>
    <font>
      <b/>
      <sz val="20"/>
      <color theme="0" tint="-0.249977111117893"/>
      <name val="Segoe UI Light"/>
      <family val="2"/>
    </font>
    <font>
      <b/>
      <sz val="18"/>
      <color theme="0" tint="-0.249977111117893"/>
      <name val="Segoe UI Light"/>
      <family val="2"/>
    </font>
    <font>
      <b/>
      <sz val="12"/>
      <color theme="0"/>
      <name val="Segoe UI Light"/>
      <family val="2"/>
    </font>
    <font>
      <b/>
      <sz val="13"/>
      <color theme="0"/>
      <name val="Segoe UI Light"/>
      <family val="2"/>
    </font>
    <font>
      <b/>
      <sz val="12"/>
      <color theme="1"/>
      <name val="Franklin Gothic Book"/>
      <family val="2"/>
      <scheme val="minor"/>
    </font>
    <font>
      <sz val="12"/>
      <color theme="1"/>
      <name val="Franklin Gothic Book"/>
      <family val="2"/>
      <scheme val="minor"/>
    </font>
    <font>
      <b/>
      <sz val="11"/>
      <color theme="0"/>
      <name val="Segoe UI Light"/>
      <family val="2"/>
    </font>
    <font>
      <b/>
      <sz val="14"/>
      <color theme="0" tint="-0.249977111117893"/>
      <name val="Segoe UI Light"/>
      <family val="2"/>
    </font>
    <font>
      <b/>
      <sz val="11"/>
      <color theme="0" tint="-0.14999847407452621"/>
      <name val="Segoe UI Light"/>
      <family val="2"/>
    </font>
    <font>
      <b/>
      <sz val="11"/>
      <name val="Franklin Gothic Book"/>
      <family val="2"/>
      <scheme val="minor"/>
    </font>
    <font>
      <b/>
      <sz val="12"/>
      <name val="Franklin Gothic Book"/>
      <family val="2"/>
      <scheme val="minor"/>
    </font>
    <font>
      <sz val="18"/>
      <color theme="4" tint="-0.24994659260841701"/>
      <name val="Corbel"/>
      <family val="2"/>
    </font>
    <font>
      <sz val="10"/>
      <color theme="4" tint="-0.24994659260841701"/>
      <name val="Century Gothic"/>
      <family val="2"/>
    </font>
    <font>
      <sz val="9"/>
      <name val="Century Gothic"/>
      <family val="2"/>
    </font>
    <font>
      <sz val="10"/>
      <color theme="4" tint="-0.499984740745262"/>
      <name val="Century Gothic"/>
      <family val="2"/>
    </font>
    <font>
      <sz val="18"/>
      <color rgb="FF813365"/>
      <name val="Century Gothic"/>
      <family val="2"/>
    </font>
    <font>
      <sz val="18"/>
      <color theme="4" tint="-0.24994659260841701"/>
      <name val="Century Gothic"/>
      <family val="2"/>
    </font>
    <font>
      <sz val="10"/>
      <color theme="4" tint="-0.24994659260841701"/>
      <name val="Corbel"/>
      <family val="2"/>
    </font>
    <font>
      <b/>
      <sz val="20"/>
      <color theme="9" tint="-0.499984740745262"/>
      <name val="Century Gothic"/>
      <family val="2"/>
    </font>
    <font>
      <b/>
      <sz val="14"/>
      <color rgb="FF813365"/>
      <name val="Century Gothic"/>
      <family val="2"/>
    </font>
    <font>
      <sz val="14"/>
      <color rgb="FF813365"/>
      <name val="Century Gothic"/>
      <family val="2"/>
    </font>
    <font>
      <sz val="9"/>
      <color theme="0"/>
      <name val="Franklin Gothic Book"/>
      <family val="2"/>
      <scheme val="minor"/>
    </font>
    <font>
      <b/>
      <sz val="12"/>
      <color theme="4" tint="-0.24994659260841701"/>
      <name val="Century Gothic"/>
      <family val="2"/>
    </font>
    <font>
      <b/>
      <sz val="12"/>
      <color theme="4" tint="-0.24994659260841701"/>
      <name val="Corbel"/>
      <family val="2"/>
    </font>
    <font>
      <b/>
      <sz val="10"/>
      <color theme="4" tint="-0.24994659260841701"/>
      <name val="Corbel"/>
      <family val="2"/>
    </font>
    <font>
      <sz val="11"/>
      <color theme="4" tint="-0.24994659260841701"/>
      <name val="Corbel"/>
      <family val="2"/>
    </font>
    <font>
      <sz val="9"/>
      <name val="Franklin Gothic Book"/>
      <family val="2"/>
      <scheme val="minor"/>
    </font>
    <font>
      <sz val="10"/>
      <name val="Corbel"/>
      <family val="2"/>
    </font>
    <font>
      <sz val="9"/>
      <color theme="4" tint="-0.24994659260841701"/>
      <name val="Calibri"/>
      <family val="2"/>
    </font>
    <font>
      <sz val="11"/>
      <color theme="4" tint="-0.24994659260841701"/>
      <name val="Calibri"/>
      <family val="2"/>
    </font>
    <font>
      <sz val="11"/>
      <name val="Calibri"/>
      <family val="2"/>
    </font>
    <font>
      <b/>
      <sz val="11"/>
      <color theme="0"/>
      <name val="Calibri"/>
      <family val="2"/>
    </font>
    <font>
      <sz val="9"/>
      <name val="Calibri"/>
      <family val="2"/>
    </font>
    <font>
      <sz val="10"/>
      <name val="Calibri"/>
      <family val="2"/>
    </font>
    <font>
      <sz val="10"/>
      <color theme="0"/>
      <name val="Calibri"/>
      <family val="2"/>
    </font>
    <font>
      <sz val="9"/>
      <color theme="0"/>
      <name val="Calibri"/>
      <family val="2"/>
    </font>
    <font>
      <b/>
      <sz val="10"/>
      <color theme="4" tint="-0.499984740745262"/>
      <name val="Century Gothic"/>
      <family val="2"/>
    </font>
    <font>
      <sz val="10"/>
      <color theme="4" tint="-0.24994659260841701"/>
      <name val="Calibri Light"/>
      <family val="2"/>
    </font>
    <font>
      <sz val="9"/>
      <color theme="4" tint="-0.24994659260841701"/>
      <name val="Calibri Light"/>
      <family val="2"/>
    </font>
    <font>
      <sz val="10"/>
      <color theme="1" tint="0.249977111117893"/>
      <name val="Calibri Light"/>
      <family val="2"/>
    </font>
    <font>
      <sz val="10"/>
      <color theme="0"/>
      <name val="Calibri Light"/>
      <family val="2"/>
    </font>
    <font>
      <sz val="11"/>
      <color theme="4" tint="-0.24994659260841701"/>
      <name val="Calibri Light"/>
      <family val="2"/>
    </font>
  </fonts>
  <fills count="15">
    <fill>
      <patternFill patternType="none"/>
    </fill>
    <fill>
      <patternFill patternType="gray125"/>
    </fill>
    <fill>
      <patternFill patternType="solid">
        <fgColor theme="4"/>
        <bgColor indexed="64"/>
      </patternFill>
    </fill>
    <fill>
      <patternFill patternType="solid">
        <fgColor theme="9" tint="-0.499984740745262"/>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813365"/>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theme="0" tint="-0.14996795556505021"/>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thick">
        <color theme="9" tint="-0.499984740745262"/>
      </right>
      <top style="thick">
        <color theme="9" tint="-0.499984740745262"/>
      </top>
      <bottom/>
      <diagonal/>
    </border>
    <border>
      <left style="thick">
        <color theme="9" tint="-0.499984740745262"/>
      </left>
      <right/>
      <top/>
      <bottom/>
      <diagonal/>
    </border>
    <border>
      <left/>
      <right style="thick">
        <color theme="9" tint="-0.499984740745262"/>
      </right>
      <top/>
      <bottom/>
      <diagonal/>
    </border>
    <border>
      <left/>
      <right style="thick">
        <color rgb="FF002060"/>
      </right>
      <top/>
      <bottom/>
      <diagonal/>
    </border>
    <border>
      <left style="medium">
        <color theme="0"/>
      </left>
      <right style="medium">
        <color theme="0"/>
      </right>
      <top style="medium">
        <color theme="0"/>
      </top>
      <bottom style="medium">
        <color theme="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rgb="FF002060"/>
      </left>
      <right/>
      <top/>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right style="thick">
        <color theme="9" tint="-0.499984740745262"/>
      </right>
      <top/>
      <bottom style="thick">
        <color theme="9"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s>
  <cellStyleXfs count="10">
    <xf numFmtId="0" fontId="0" fillId="0" borderId="0"/>
    <xf numFmtId="0" fontId="8" fillId="2" borderId="0" applyNumberFormat="0" applyAlignment="0" applyProtection="0"/>
    <xf numFmtId="0" fontId="6" fillId="0" borderId="0"/>
    <xf numFmtId="0" fontId="5" fillId="0" borderId="0"/>
    <xf numFmtId="9" fontId="5" fillId="0" borderId="0" applyFont="0" applyFill="0" applyBorder="0" applyAlignment="0" applyProtection="0"/>
    <xf numFmtId="9" fontId="33" fillId="0" borderId="0" applyFont="0" applyFill="0" applyBorder="0" applyAlignment="0" applyProtection="0"/>
    <xf numFmtId="0" fontId="4" fillId="0" borderId="0"/>
    <xf numFmtId="0" fontId="3" fillId="0" borderId="0"/>
    <xf numFmtId="0" fontId="2" fillId="0" borderId="0"/>
    <xf numFmtId="0" fontId="1" fillId="0" borderId="0"/>
  </cellStyleXfs>
  <cellXfs count="165">
    <xf numFmtId="0" fontId="0" fillId="0" borderId="0" xfId="0"/>
    <xf numFmtId="0" fontId="9" fillId="3" borderId="0" xfId="1" applyFont="1" applyFill="1" applyAlignment="1">
      <alignment horizontal="center" vertical="center"/>
    </xf>
    <xf numFmtId="0" fontId="0" fillId="0" borderId="0" xfId="0" applyAlignment="1">
      <alignment wrapText="1"/>
    </xf>
    <xf numFmtId="0" fontId="5" fillId="0" borderId="0" xfId="3"/>
    <xf numFmtId="10" fontId="18" fillId="6" borderId="0" xfId="4" applyNumberFormat="1" applyFont="1" applyFill="1" applyBorder="1" applyAlignment="1"/>
    <xf numFmtId="10" fontId="22" fillId="6" borderId="0" xfId="4" applyNumberFormat="1" applyFont="1" applyFill="1" applyBorder="1" applyAlignment="1"/>
    <xf numFmtId="0" fontId="27" fillId="0" borderId="0" xfId="0" applyFont="1" applyAlignment="1">
      <alignment wrapText="1"/>
    </xf>
    <xf numFmtId="0" fontId="12" fillId="11" borderId="0" xfId="3" applyFont="1" applyFill="1"/>
    <xf numFmtId="0" fontId="5" fillId="5" borderId="0" xfId="3" applyFill="1"/>
    <xf numFmtId="0" fontId="5" fillId="3" borderId="0" xfId="3" applyFill="1"/>
    <xf numFmtId="0" fontId="5" fillId="6" borderId="0" xfId="3" applyFill="1"/>
    <xf numFmtId="0" fontId="14" fillId="6" borderId="0" xfId="3" applyFont="1" applyFill="1" applyAlignment="1">
      <alignment vertical="center" textRotation="90"/>
    </xf>
    <xf numFmtId="0" fontId="15" fillId="6" borderId="0" xfId="3" applyFont="1" applyFill="1" applyAlignment="1">
      <alignment vertical="center" textRotation="90"/>
    </xf>
    <xf numFmtId="0" fontId="18" fillId="6" borderId="0" xfId="3" applyFont="1" applyFill="1"/>
    <xf numFmtId="0" fontId="19" fillId="6" borderId="0" xfId="3" applyFont="1" applyFill="1"/>
    <xf numFmtId="3" fontId="18" fillId="6" borderId="0" xfId="3" applyNumberFormat="1" applyFont="1" applyFill="1"/>
    <xf numFmtId="0" fontId="20" fillId="6" borderId="0" xfId="3" applyFont="1" applyFill="1"/>
    <xf numFmtId="0" fontId="21" fillId="6" borderId="0" xfId="3" applyFont="1" applyFill="1" applyAlignment="1">
      <alignment vertical="center"/>
    </xf>
    <xf numFmtId="0" fontId="21" fillId="6" borderId="0" xfId="3" applyFont="1" applyFill="1" applyAlignment="1">
      <alignment vertical="top" wrapText="1"/>
    </xf>
    <xf numFmtId="0" fontId="5" fillId="6" borderId="0" xfId="3" applyFill="1" applyAlignment="1">
      <alignment vertical="top"/>
    </xf>
    <xf numFmtId="0" fontId="12" fillId="11" borderId="0" xfId="3" applyFont="1" applyFill="1" applyAlignment="1">
      <alignment horizontal="center"/>
    </xf>
    <xf numFmtId="0" fontId="21" fillId="5" borderId="0" xfId="3" applyFont="1" applyFill="1"/>
    <xf numFmtId="0" fontId="15" fillId="8" borderId="0" xfId="3" applyFont="1" applyFill="1" applyAlignment="1">
      <alignment vertical="center" textRotation="90"/>
    </xf>
    <xf numFmtId="0" fontId="5" fillId="8" borderId="0" xfId="3" applyFill="1"/>
    <xf numFmtId="0" fontId="14" fillId="8" borderId="0" xfId="3" applyFont="1" applyFill="1" applyAlignment="1">
      <alignment vertical="center" textRotation="90"/>
    </xf>
    <xf numFmtId="0" fontId="18" fillId="8" borderId="0" xfId="3" applyFont="1" applyFill="1"/>
    <xf numFmtId="0" fontId="15" fillId="10" borderId="0" xfId="3" applyFont="1" applyFill="1" applyAlignment="1">
      <alignment vertical="center" textRotation="90"/>
    </xf>
    <xf numFmtId="0" fontId="5" fillId="10" borderId="0" xfId="3" applyFill="1"/>
    <xf numFmtId="0" fontId="24" fillId="10" borderId="0" xfId="3" applyFont="1" applyFill="1" applyAlignment="1">
      <alignment vertical="center" textRotation="90"/>
    </xf>
    <xf numFmtId="0" fontId="11" fillId="10" borderId="0" xfId="3" applyFont="1" applyFill="1"/>
    <xf numFmtId="0" fontId="25" fillId="10" borderId="0" xfId="3" applyFont="1" applyFill="1"/>
    <xf numFmtId="0" fontId="26" fillId="10" borderId="0" xfId="3" applyFont="1" applyFill="1"/>
    <xf numFmtId="0" fontId="12" fillId="10" borderId="0" xfId="3" applyFont="1" applyFill="1"/>
    <xf numFmtId="0" fontId="12" fillId="10" borderId="0" xfId="3" applyFont="1" applyFill="1" applyAlignment="1">
      <alignment vertical="center" wrapText="1"/>
    </xf>
    <xf numFmtId="0" fontId="28" fillId="0" borderId="0" xfId="0" applyFont="1" applyAlignment="1">
      <alignment wrapText="1"/>
    </xf>
    <xf numFmtId="0" fontId="28" fillId="0" borderId="0" xfId="0" applyFont="1"/>
    <xf numFmtId="0" fontId="0" fillId="0" borderId="0" xfId="0" pivotButton="1"/>
    <xf numFmtId="0" fontId="28" fillId="0" borderId="3" xfId="0" applyFont="1" applyBorder="1"/>
    <xf numFmtId="0" fontId="0" fillId="0" borderId="4" xfId="0" applyBorder="1"/>
    <xf numFmtId="0" fontId="0" fillId="0" borderId="5" xfId="0" applyBorder="1"/>
    <xf numFmtId="0" fontId="28" fillId="0" borderId="6" xfId="0" applyFont="1" applyBorder="1"/>
    <xf numFmtId="0" fontId="0" fillId="0" borderId="7" xfId="0" applyBorder="1"/>
    <xf numFmtId="0" fontId="0" fillId="0" borderId="6" xfId="0" applyBorder="1"/>
    <xf numFmtId="0" fontId="0" fillId="0" borderId="7" xfId="0" pivotButton="1" applyBorder="1"/>
    <xf numFmtId="0" fontId="0" fillId="0" borderId="8" xfId="0" applyBorder="1"/>
    <xf numFmtId="0" fontId="30" fillId="12" borderId="2" xfId="0" applyFont="1" applyFill="1" applyBorder="1" applyAlignment="1">
      <alignment horizontal="justify" vertical="center" wrapText="1"/>
    </xf>
    <xf numFmtId="0" fontId="28" fillId="12" borderId="0" xfId="0" applyFont="1" applyFill="1" applyAlignment="1">
      <alignment wrapText="1"/>
    </xf>
    <xf numFmtId="0" fontId="28" fillId="0" borderId="10" xfId="0" applyFont="1" applyBorder="1" applyAlignment="1">
      <alignment wrapText="1"/>
    </xf>
    <xf numFmtId="0" fontId="28" fillId="0" borderId="11" xfId="0" applyFont="1" applyBorder="1" applyAlignment="1">
      <alignment wrapText="1"/>
    </xf>
    <xf numFmtId="0" fontId="0" fillId="0" borderId="12" xfId="0" applyBorder="1" applyAlignment="1">
      <alignment wrapText="1"/>
    </xf>
    <xf numFmtId="0" fontId="28" fillId="0" borderId="13" xfId="0" applyFont="1" applyBorder="1" applyAlignment="1">
      <alignment wrapText="1"/>
    </xf>
    <xf numFmtId="0" fontId="27" fillId="0" borderId="14" xfId="0" applyFont="1" applyBorder="1" applyAlignment="1">
      <alignment wrapText="1"/>
    </xf>
    <xf numFmtId="0" fontId="0" fillId="0" borderId="14" xfId="0" applyBorder="1" applyAlignment="1">
      <alignment wrapText="1"/>
    </xf>
    <xf numFmtId="0" fontId="31" fillId="0" borderId="13" xfId="0" applyFont="1" applyBorder="1" applyAlignment="1">
      <alignment horizontal="right" vertical="top" wrapText="1"/>
    </xf>
    <xf numFmtId="0" fontId="28" fillId="0" borderId="13" xfId="0" applyFont="1" applyBorder="1" applyAlignment="1">
      <alignment horizontal="right" wrapText="1"/>
    </xf>
    <xf numFmtId="0" fontId="32" fillId="0" borderId="13" xfId="0" applyFont="1" applyBorder="1" applyAlignment="1">
      <alignment horizontal="right" vertical="top" wrapText="1"/>
    </xf>
    <xf numFmtId="0" fontId="28" fillId="0" borderId="15" xfId="0" applyFont="1" applyBorder="1" applyAlignment="1">
      <alignment wrapText="1"/>
    </xf>
    <xf numFmtId="0" fontId="28" fillId="0" borderId="16" xfId="0" applyFont="1" applyBorder="1" applyAlignment="1">
      <alignment wrapText="1"/>
    </xf>
    <xf numFmtId="0" fontId="0" fillId="0" borderId="17" xfId="0" applyBorder="1" applyAlignment="1">
      <alignment wrapText="1"/>
    </xf>
    <xf numFmtId="0" fontId="35" fillId="12" borderId="0" xfId="0" applyFont="1" applyFill="1" applyAlignment="1">
      <alignment vertical="top" wrapText="1"/>
    </xf>
    <xf numFmtId="0" fontId="7" fillId="0" borderId="0" xfId="0" applyFont="1"/>
    <xf numFmtId="0" fontId="28" fillId="13" borderId="0" xfId="0" applyFont="1" applyFill="1" applyAlignment="1">
      <alignment wrapText="1"/>
    </xf>
    <xf numFmtId="0" fontId="0" fillId="0" borderId="8" xfId="0" pivotButton="1" applyBorder="1"/>
    <xf numFmtId="0" fontId="38" fillId="0" borderId="0" xfId="0" applyFont="1"/>
    <xf numFmtId="0" fontId="38" fillId="0" borderId="4" xfId="0" applyFont="1" applyBorder="1"/>
    <xf numFmtId="0" fontId="39" fillId="0" borderId="4" xfId="0" applyFont="1" applyBorder="1"/>
    <xf numFmtId="0" fontId="40" fillId="0" borderId="0" xfId="0" applyFont="1"/>
    <xf numFmtId="0" fontId="0" fillId="0" borderId="19" xfId="0" applyBorder="1"/>
    <xf numFmtId="0" fontId="0" fillId="0" borderId="20" xfId="0" applyBorder="1"/>
    <xf numFmtId="0" fontId="0" fillId="0" borderId="21" xfId="0" applyBorder="1"/>
    <xf numFmtId="0" fontId="41" fillId="0" borderId="0" xfId="0" applyFont="1" applyAlignment="1">
      <alignment horizontal="left"/>
    </xf>
    <xf numFmtId="0" fontId="41" fillId="0" borderId="0" xfId="0" applyFont="1" applyAlignment="1">
      <alignment horizontal="center"/>
    </xf>
    <xf numFmtId="0" fontId="43" fillId="0" borderId="0" xfId="0" applyFont="1"/>
    <xf numFmtId="0" fontId="42" fillId="0" borderId="0" xfId="0" applyFont="1" applyAlignment="1">
      <alignment wrapText="1"/>
    </xf>
    <xf numFmtId="0" fontId="7" fillId="0" borderId="0" xfId="0" applyFont="1" applyAlignment="1">
      <alignment horizontal="center" vertical="center" wrapText="1"/>
    </xf>
    <xf numFmtId="0" fontId="0" fillId="0" borderId="0" xfId="0" applyAlignment="1">
      <alignment horizontal="center" wrapText="1"/>
    </xf>
    <xf numFmtId="0" fontId="9" fillId="3" borderId="0" xfId="1" applyFont="1" applyFill="1" applyAlignment="1">
      <alignment horizontal="center" vertical="center" wrapText="1"/>
    </xf>
    <xf numFmtId="0" fontId="44" fillId="0" borderId="9" xfId="0" applyFont="1" applyBorder="1" applyAlignment="1">
      <alignment horizontal="center" vertical="center" wrapText="1"/>
    </xf>
    <xf numFmtId="0" fontId="0" fillId="0" borderId="0" xfId="0" applyAlignment="1">
      <alignment horizontal="distributed" vertical="center" indent="1"/>
    </xf>
    <xf numFmtId="0" fontId="9" fillId="3" borderId="0" xfId="1" applyFont="1" applyFill="1" applyAlignment="1">
      <alignment horizontal="distributed" vertical="center" indent="1"/>
    </xf>
    <xf numFmtId="0" fontId="45" fillId="0" borderId="0" xfId="0" applyFont="1"/>
    <xf numFmtId="9" fontId="45" fillId="0" borderId="0" xfId="5" applyFont="1"/>
    <xf numFmtId="0" fontId="45" fillId="0" borderId="0" xfId="0" applyFont="1" applyAlignment="1">
      <alignment horizontal="center"/>
    </xf>
    <xf numFmtId="0" fontId="47" fillId="2" borderId="0" xfId="0" applyFont="1" applyFill="1" applyAlignment="1">
      <alignment horizontal="center" vertical="center" wrapText="1"/>
    </xf>
    <xf numFmtId="0" fontId="46" fillId="0" borderId="0" xfId="0" applyFont="1" applyAlignment="1">
      <alignment horizontal="left" vertical="center"/>
    </xf>
    <xf numFmtId="0" fontId="46" fillId="0" borderId="0" xfId="0" applyFont="1" applyAlignment="1">
      <alignment horizontal="center" vertical="center" wrapText="1"/>
    </xf>
    <xf numFmtId="22" fontId="10" fillId="3" borderId="24" xfId="0" applyNumberFormat="1" applyFont="1" applyFill="1" applyBorder="1" applyAlignment="1">
      <alignment horizontal="center" vertical="center" wrapText="1"/>
    </xf>
    <xf numFmtId="0" fontId="10" fillId="3" borderId="25" xfId="0" applyFont="1" applyFill="1" applyBorder="1" applyAlignment="1">
      <alignment horizontal="center" vertical="center" wrapText="1"/>
    </xf>
    <xf numFmtId="0" fontId="49" fillId="0" borderId="0" xfId="0" applyFont="1" applyAlignment="1">
      <alignment horizontal="center" vertical="center"/>
    </xf>
    <xf numFmtId="0" fontId="7" fillId="0" borderId="0" xfId="0" applyFont="1" applyAlignment="1">
      <alignment horizontal="center" vertical="center"/>
    </xf>
    <xf numFmtId="0" fontId="49" fillId="0" borderId="1" xfId="0" applyFont="1" applyBorder="1" applyAlignment="1">
      <alignment horizontal="center" vertical="center"/>
    </xf>
    <xf numFmtId="0" fontId="48" fillId="0" borderId="1" xfId="0" applyFont="1" applyBorder="1" applyAlignment="1">
      <alignment horizontal="center" vertical="center" wrapText="1"/>
    </xf>
    <xf numFmtId="0" fontId="49" fillId="0" borderId="23" xfId="0" applyFont="1" applyBorder="1" applyAlignment="1">
      <alignment horizontal="center" vertical="center"/>
    </xf>
    <xf numFmtId="9" fontId="37" fillId="0" borderId="0" xfId="5" applyFont="1" applyBorder="1" applyAlignment="1">
      <alignment horizontal="center" vertical="center" wrapText="1"/>
    </xf>
    <xf numFmtId="0" fontId="44" fillId="0" borderId="0" xfId="0" applyFont="1" applyAlignment="1">
      <alignment wrapText="1"/>
    </xf>
    <xf numFmtId="0" fontId="48" fillId="0" borderId="0" xfId="0" applyFont="1" applyAlignment="1">
      <alignment horizontal="center" vertical="center" wrapText="1"/>
    </xf>
    <xf numFmtId="0" fontId="48" fillId="0" borderId="0" xfId="0" applyFont="1" applyAlignment="1">
      <alignment wrapText="1"/>
    </xf>
    <xf numFmtId="0" fontId="44" fillId="0" borderId="0" xfId="0" applyFont="1"/>
    <xf numFmtId="0" fontId="51" fillId="0" borderId="0" xfId="0" applyFont="1"/>
    <xf numFmtId="0" fontId="48" fillId="0" borderId="0" xfId="0" applyFont="1" applyAlignment="1">
      <alignment horizontal="center" vertical="center"/>
    </xf>
    <xf numFmtId="0" fontId="44" fillId="0" borderId="0" xfId="0" applyFont="1" applyAlignment="1">
      <alignment horizontal="center" wrapText="1"/>
    </xf>
    <xf numFmtId="0" fontId="44" fillId="0" borderId="0" xfId="0" applyFont="1" applyAlignment="1">
      <alignment horizontal="distributed" vertical="center" indent="1"/>
    </xf>
    <xf numFmtId="0" fontId="29" fillId="0" borderId="0" xfId="0" applyFont="1" applyAlignment="1">
      <alignment horizontal="center" vertical="center" wrapText="1"/>
    </xf>
    <xf numFmtId="0" fontId="46" fillId="0" borderId="0" xfId="0" applyFont="1" applyAlignment="1">
      <alignment vertical="top"/>
    </xf>
    <xf numFmtId="0" fontId="46" fillId="0" borderId="0" xfId="0" applyFont="1" applyAlignment="1">
      <alignment vertical="top" wrapText="1"/>
    </xf>
    <xf numFmtId="9" fontId="0" fillId="0" borderId="0" xfId="5" applyFont="1" applyFill="1" applyAlignment="1">
      <alignment horizontal="center" vertical="center"/>
    </xf>
    <xf numFmtId="0" fontId="9" fillId="0" borderId="0" xfId="1" applyFont="1" applyFill="1" applyAlignment="1">
      <alignment horizontal="center" vertical="center" wrapText="1"/>
    </xf>
    <xf numFmtId="1" fontId="44" fillId="0" borderId="9" xfId="0" applyNumberFormat="1" applyFont="1" applyBorder="1" applyAlignment="1">
      <alignment horizontal="center" vertical="center" wrapText="1"/>
    </xf>
    <xf numFmtId="0" fontId="28" fillId="0" borderId="0" xfId="0" applyFont="1" applyAlignment="1">
      <alignment horizontal="center" wrapText="1"/>
    </xf>
    <xf numFmtId="0" fontId="34" fillId="0" borderId="0" xfId="0" applyFont="1" applyAlignment="1">
      <alignment horizontal="center" vertical="center" wrapText="1"/>
    </xf>
    <xf numFmtId="0" fontId="28" fillId="0" borderId="26" xfId="0" applyFont="1" applyBorder="1" applyAlignment="1">
      <alignment horizontal="center" wrapText="1"/>
    </xf>
    <xf numFmtId="0" fontId="53" fillId="0" borderId="0" xfId="0" applyFont="1"/>
    <xf numFmtId="0" fontId="53" fillId="0" borderId="0" xfId="0" applyFont="1" applyAlignment="1">
      <alignment horizontal="left" vertical="center"/>
    </xf>
    <xf numFmtId="0" fontId="53" fillId="0" borderId="0" xfId="0" applyFont="1" applyAlignment="1">
      <alignment horizontal="left" indent="1"/>
    </xf>
    <xf numFmtId="0" fontId="54" fillId="0" borderId="18" xfId="0" applyFont="1" applyBorder="1" applyAlignment="1">
      <alignment horizontal="center" vertical="center" wrapText="1"/>
    </xf>
    <xf numFmtId="0" fontId="53" fillId="0" borderId="0" xfId="0" applyFont="1" applyAlignment="1">
      <alignment horizontal="left" vertical="center" wrapText="1"/>
    </xf>
    <xf numFmtId="0" fontId="53" fillId="0" borderId="0" xfId="0" pivotButton="1" applyFont="1" applyAlignment="1">
      <alignment wrapText="1"/>
    </xf>
    <xf numFmtId="0" fontId="54" fillId="0" borderId="0" xfId="0" applyFont="1" applyAlignment="1">
      <alignment horizontal="center" vertical="center" wrapText="1"/>
    </xf>
    <xf numFmtId="0" fontId="55" fillId="0" borderId="0" xfId="0" applyFont="1" applyAlignment="1">
      <alignment horizontal="left" indent="1"/>
    </xf>
    <xf numFmtId="0" fontId="56" fillId="0" borderId="0" xfId="0" pivotButton="1" applyFont="1"/>
    <xf numFmtId="0" fontId="56" fillId="0" borderId="0" xfId="0" applyFont="1" applyAlignment="1">
      <alignment horizontal="center"/>
    </xf>
    <xf numFmtId="0" fontId="55" fillId="0" borderId="0" xfId="0" applyFont="1" applyAlignment="1">
      <alignment horizontal="left" wrapText="1"/>
    </xf>
    <xf numFmtId="0" fontId="53" fillId="0" borderId="0" xfId="0" applyFont="1" applyAlignment="1">
      <alignment horizontal="center"/>
    </xf>
    <xf numFmtId="0" fontId="53" fillId="0" borderId="18" xfId="0" applyFont="1" applyBorder="1" applyAlignment="1">
      <alignment horizontal="center" wrapText="1"/>
    </xf>
    <xf numFmtId="0" fontId="57" fillId="0" borderId="0" xfId="0" pivotButton="1" applyFont="1" applyAlignment="1">
      <alignment horizontal="center" wrapText="1"/>
    </xf>
    <xf numFmtId="0" fontId="57" fillId="0" borderId="0" xfId="0" applyFont="1" applyAlignment="1">
      <alignment horizontal="left" wrapText="1"/>
    </xf>
    <xf numFmtId="0" fontId="46" fillId="0" borderId="0" xfId="0" applyFont="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wrapText="1"/>
    </xf>
    <xf numFmtId="0" fontId="43" fillId="0" borderId="0" xfId="0" applyFont="1" applyAlignment="1">
      <alignment horizontal="center" vertical="center"/>
    </xf>
    <xf numFmtId="0" fontId="44" fillId="0" borderId="0" xfId="0" applyFont="1" applyAlignment="1">
      <alignment horizontal="left" vertical="center" wrapText="1"/>
    </xf>
    <xf numFmtId="0" fontId="17" fillId="9" borderId="0" xfId="3" applyFont="1" applyFill="1" applyAlignment="1">
      <alignment horizontal="center" vertical="center" wrapText="1"/>
    </xf>
    <xf numFmtId="3" fontId="23" fillId="11" borderId="0" xfId="3" applyNumberFormat="1" applyFont="1" applyFill="1" applyAlignment="1">
      <alignment horizontal="center" vertical="center" wrapText="1"/>
    </xf>
    <xf numFmtId="0" fontId="23" fillId="5" borderId="0" xfId="3" applyFont="1" applyFill="1" applyAlignment="1">
      <alignment horizontal="center"/>
    </xf>
    <xf numFmtId="0" fontId="23" fillId="3" borderId="0" xfId="3" applyFont="1" applyFill="1" applyAlignment="1">
      <alignment horizontal="center"/>
    </xf>
    <xf numFmtId="10" fontId="23" fillId="5" borderId="0" xfId="4" applyNumberFormat="1" applyFont="1" applyFill="1" applyBorder="1" applyAlignment="1">
      <alignment horizontal="center"/>
    </xf>
    <xf numFmtId="10" fontId="23" fillId="3" borderId="0" xfId="4" applyNumberFormat="1" applyFont="1" applyFill="1" applyBorder="1" applyAlignment="1">
      <alignment horizontal="center"/>
    </xf>
    <xf numFmtId="0" fontId="17" fillId="3" borderId="0" xfId="3" applyFont="1" applyFill="1" applyAlignment="1">
      <alignment horizontal="center" vertical="center" wrapText="1"/>
    </xf>
    <xf numFmtId="0" fontId="13" fillId="4" borderId="0" xfId="3" applyFont="1" applyFill="1" applyAlignment="1">
      <alignment horizontal="center" vertical="center"/>
    </xf>
    <xf numFmtId="0" fontId="16" fillId="11" borderId="0" xfId="3" applyFont="1" applyFill="1" applyAlignment="1">
      <alignment horizontal="center" vertical="center" wrapText="1"/>
    </xf>
    <xf numFmtId="0" fontId="17" fillId="5" borderId="0" xfId="3" applyFont="1" applyFill="1" applyAlignment="1">
      <alignment horizontal="center" vertical="center"/>
    </xf>
    <xf numFmtId="0" fontId="17" fillId="3" borderId="0" xfId="3" applyFont="1" applyFill="1" applyAlignment="1">
      <alignment horizontal="center" vertical="center"/>
    </xf>
    <xf numFmtId="0" fontId="20" fillId="7" borderId="0" xfId="3" applyFont="1" applyFill="1" applyAlignment="1">
      <alignment horizontal="center"/>
    </xf>
    <xf numFmtId="0" fontId="21" fillId="7" borderId="0" xfId="3" applyFont="1" applyFill="1" applyAlignment="1">
      <alignment horizontal="center" vertical="center"/>
    </xf>
    <xf numFmtId="0" fontId="21" fillId="7" borderId="0" xfId="3" applyFont="1" applyFill="1" applyAlignment="1">
      <alignment horizontal="center" vertical="top" wrapText="1"/>
    </xf>
    <xf numFmtId="0" fontId="47" fillId="2" borderId="0" xfId="0" applyFont="1" applyFill="1" applyAlignment="1">
      <alignment horizontal="center"/>
    </xf>
    <xf numFmtId="0" fontId="46" fillId="0" borderId="0" xfId="0" applyFont="1" applyFill="1" applyAlignment="1">
      <alignment horizontal="center" vertical="center"/>
    </xf>
    <xf numFmtId="1" fontId="29" fillId="0" borderId="22"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3" fillId="0" borderId="0" xfId="0" applyFont="1" applyBorder="1"/>
    <xf numFmtId="0" fontId="53" fillId="0" borderId="0" xfId="0" applyFont="1" applyAlignment="1">
      <alignment horizontal="center" wrapText="1"/>
    </xf>
    <xf numFmtId="0" fontId="57" fillId="0" borderId="0" xfId="0" applyNumberFormat="1" applyFont="1" applyAlignment="1">
      <alignment horizontal="center"/>
    </xf>
    <xf numFmtId="0" fontId="57" fillId="0" borderId="18" xfId="0" applyNumberFormat="1" applyFont="1" applyBorder="1" applyAlignment="1">
      <alignment horizontal="center"/>
    </xf>
    <xf numFmtId="0" fontId="53" fillId="0" borderId="0" xfId="0" applyNumberFormat="1" applyFont="1" applyAlignment="1">
      <alignment horizontal="center" vertical="center"/>
    </xf>
    <xf numFmtId="0" fontId="53" fillId="0" borderId="18" xfId="0" applyNumberFormat="1" applyFont="1" applyBorder="1" applyAlignment="1">
      <alignment horizontal="center" vertical="center"/>
    </xf>
    <xf numFmtId="0" fontId="55" fillId="0" borderId="0" xfId="0" applyNumberFormat="1" applyFont="1"/>
    <xf numFmtId="0" fontId="46" fillId="0" borderId="0" xfId="0" applyFont="1" applyFill="1" applyAlignment="1">
      <alignment horizontal="center" vertical="center" wrapText="1"/>
    </xf>
    <xf numFmtId="0" fontId="30" fillId="12" borderId="2" xfId="0" applyFont="1" applyFill="1" applyBorder="1" applyAlignment="1">
      <alignment horizontal="left" vertical="center" wrapText="1" indent="4"/>
    </xf>
    <xf numFmtId="0" fontId="30" fillId="12" borderId="2" xfId="0" applyFont="1" applyFill="1" applyBorder="1" applyAlignment="1">
      <alignment horizontal="left" vertical="center" wrapText="1" indent="5"/>
    </xf>
    <xf numFmtId="0" fontId="29" fillId="14" borderId="1" xfId="0" applyFont="1" applyFill="1" applyBorder="1" applyAlignment="1">
      <alignment horizontal="center" vertical="center" wrapText="1"/>
    </xf>
    <xf numFmtId="0" fontId="52" fillId="12" borderId="2" xfId="0" applyFont="1" applyFill="1" applyBorder="1" applyAlignment="1">
      <alignment horizontal="left" vertical="center" wrapText="1" indent="4"/>
    </xf>
    <xf numFmtId="0" fontId="44" fillId="0" borderId="9" xfId="0" applyFont="1" applyBorder="1" applyAlignment="1">
      <alignment horizontal="left" vertical="top" wrapText="1"/>
    </xf>
    <xf numFmtId="0" fontId="44" fillId="0" borderId="9" xfId="0" applyFont="1" applyBorder="1" applyAlignment="1" applyProtection="1">
      <alignment horizontal="left" vertical="top" wrapText="1"/>
      <protection locked="0"/>
    </xf>
  </cellXfs>
  <cellStyles count="10">
    <cellStyle name="Normal" xfId="0" builtinId="0" customBuiltin="1"/>
    <cellStyle name="Normal 2" xfId="2" xr:uid="{74CD281A-D495-4F03-BF1D-ADBFE0400D9C}"/>
    <cellStyle name="Normal 3" xfId="3" xr:uid="{1AC118CE-C78E-4CC9-A7EE-6CBD45A86C4E}"/>
    <cellStyle name="Normal 4" xfId="6" xr:uid="{5E161309-0A92-4BF8-91EC-5F3B3F18754D}"/>
    <cellStyle name="Normal 5" xfId="7" xr:uid="{8D94B713-AAFD-49F5-9F1B-253A977658F2}"/>
    <cellStyle name="Normal 6" xfId="8" xr:uid="{EECCFC05-0041-498E-B068-73DFEC63E646}"/>
    <cellStyle name="Normal 7" xfId="9" xr:uid="{BEDC7B16-ED5D-41F3-A860-686587E2FF23}"/>
    <cellStyle name="Porcentagem" xfId="5" builtinId="5"/>
    <cellStyle name="Porcentagem 2" xfId="4" xr:uid="{3987A9F5-EE0A-4930-A607-4C3D82938FA3}"/>
    <cellStyle name="Título 1" xfId="1" builtinId="16" customBuiltin="1"/>
  </cellStyles>
  <dxfs count="226">
    <dxf>
      <font>
        <strike val="0"/>
        <outline val="0"/>
        <shadow val="0"/>
        <u val="none"/>
        <vertAlign val="baseline"/>
        <sz val="9"/>
        <color theme="4" tint="-0.24994659260841701"/>
        <name val="Calibri"/>
        <family val="2"/>
        <scheme val="none"/>
      </font>
      <alignment horizontal="left" vertical="top"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strike val="0"/>
        <outline val="0"/>
        <shadow val="0"/>
        <u val="none"/>
        <vertAlign val="baseline"/>
        <sz val="9"/>
        <color theme="4" tint="-0.24994659260841701"/>
        <name val="Calibri"/>
        <family val="2"/>
        <scheme val="none"/>
      </font>
      <alignment horizontal="left" vertical="top"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center" textRotation="0" wrapText="0" indent="0" justifyLastLine="0" shrinkToFit="0" readingOrder="0"/>
    </dxf>
    <dxf>
      <border outline="0">
        <bottom style="thin">
          <color indexed="64"/>
        </bottom>
      </border>
    </dxf>
    <dxf>
      <font>
        <strike val="0"/>
        <outline val="0"/>
        <shadow val="0"/>
        <u val="none"/>
        <vertAlign val="baseline"/>
        <sz val="11"/>
        <name val="Calibri"/>
        <family val="2"/>
        <scheme val="none"/>
      </font>
    </dxf>
    <dxf>
      <font>
        <b/>
        <i val="0"/>
        <strike val="0"/>
        <condense val="0"/>
        <extend val="0"/>
        <outline val="0"/>
        <shadow val="0"/>
        <u val="none"/>
        <vertAlign val="baseline"/>
        <sz val="11"/>
        <color theme="0"/>
        <name val="Calibri"/>
        <family val="2"/>
        <scheme val="none"/>
      </font>
      <fill>
        <patternFill patternType="solid">
          <fgColor indexed="6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none"/>
      </font>
      <fill>
        <patternFill patternType="solid">
          <fgColor indexed="64"/>
          <bgColor theme="4"/>
        </patternFill>
      </fill>
      <alignment horizontal="center" vertical="center" textRotation="0" wrapText="1" indent="0" justifyLastLine="0" shrinkToFit="0" readingOrder="0"/>
    </dxf>
    <dxf>
      <alignment wrapText="1"/>
    </dxf>
    <dxf>
      <alignment wrapText="1"/>
    </dxf>
    <dxf>
      <font>
        <sz val="10"/>
      </font>
    </dxf>
    <dxf>
      <font>
        <sz val="10"/>
      </font>
    </dxf>
    <dxf>
      <alignment horizontal="center"/>
    </dxf>
    <dxf>
      <font>
        <name val="Calibri Light"/>
      </font>
    </dxf>
    <dxf>
      <font>
        <name val="Calibri Light"/>
      </font>
    </dxf>
    <dxf>
      <font>
        <name val="Calibri Light"/>
      </font>
    </dxf>
    <dxf>
      <font>
        <name val="Calibri Light"/>
      </font>
    </dxf>
    <dxf>
      <font>
        <name val="Calibri Light"/>
      </font>
    </dxf>
    <dxf>
      <font>
        <name val="Calibri Light"/>
      </font>
    </dxf>
    <dxf>
      <font>
        <name val="Calibri Light"/>
      </font>
    </dxf>
    <dxf>
      <font>
        <name val="Calibri Light"/>
      </font>
    </dxf>
    <dxf>
      <font>
        <sz val="11"/>
      </font>
    </dxf>
    <dxf>
      <font>
        <sz val="11"/>
      </font>
    </dxf>
    <dxf>
      <font>
        <sz val="11"/>
      </font>
    </dxf>
    <dxf>
      <font>
        <sz val="11"/>
      </font>
    </dxf>
    <dxf>
      <alignment horizontal="left"/>
    </dxf>
    <dxf>
      <alignment wrapText="1"/>
    </dxf>
    <dxf>
      <border>
        <left/>
      </border>
    </dxf>
    <dxf>
      <border>
        <left style="thin">
          <color rgb="FF002060"/>
        </left>
      </border>
    </dxf>
    <dxf>
      <border>
        <left style="thin">
          <color rgb="FF002060"/>
        </left>
      </border>
    </dxf>
    <dxf>
      <alignment horizontal="center"/>
    </dxf>
    <dxf>
      <alignment horizontal="center"/>
    </dxf>
    <dxf>
      <alignment wrapText="1"/>
    </dxf>
    <dxf>
      <alignment wrapText="1"/>
    </dxf>
    <dxf>
      <alignment horizontal="center"/>
    </dxf>
    <dxf>
      <alignment wrapText="0"/>
    </dxf>
    <dxf>
      <alignment wrapText="0"/>
    </dxf>
    <dxf>
      <alignment wrapText="1"/>
    </dxf>
    <dxf>
      <alignment wrapText="1"/>
    </dxf>
    <dxf>
      <alignment wrapText="1"/>
    </dxf>
    <dxf>
      <alignment wrapText="1"/>
    </dxf>
    <dxf>
      <font>
        <sz val="9"/>
      </font>
    </dxf>
    <dxf>
      <font>
        <sz val="9"/>
      </font>
    </dxf>
    <dxf>
      <font>
        <name val="Calibri Light"/>
      </font>
    </dxf>
    <dxf>
      <border>
        <left style="thin">
          <color rgb="FF002060"/>
        </left>
      </border>
    </dxf>
    <dxf>
      <alignment wrapText="1"/>
    </dxf>
    <dxf>
      <alignment horizontal="left"/>
    </dxf>
    <dxf>
      <alignment horizontal="left"/>
    </dxf>
    <dxf>
      <alignment horizontal="left"/>
    </dxf>
    <dxf>
      <alignment horizontal="center"/>
    </dxf>
    <dxf>
      <alignment horizontal="center"/>
    </dxf>
    <dxf>
      <alignment horizontal="center"/>
    </dxf>
    <dxf>
      <alignment vertical="center" indent="0"/>
    </dxf>
    <dxf>
      <alignment vertical="center" indent="0"/>
    </dxf>
    <dxf>
      <alignment vertical="center" indent="0"/>
    </dxf>
    <dxf>
      <alignment vertical="center" indent="0"/>
    </dxf>
    <dxf>
      <alignment vertical="center" indent="0"/>
    </dxf>
    <dxf>
      <alignment vertical="center" indent="0"/>
    </dxf>
    <dxf>
      <alignment wrapText="1"/>
    </dxf>
    <dxf>
      <alignment wrapText="1"/>
    </dxf>
    <dxf>
      <alignment horizontal="center"/>
    </dxf>
    <dxf>
      <font>
        <color theme="0"/>
      </font>
    </dxf>
    <dxf>
      <font>
        <color theme="0"/>
      </font>
    </dxf>
    <dxf>
      <font>
        <color theme="1" tint="0.249977111117893"/>
      </font>
    </dxf>
    <dxf>
      <font>
        <color theme="1" tint="0.249977111117893"/>
      </font>
    </dxf>
    <dxf>
      <font>
        <color theme="1" tint="0.249977111117893"/>
      </font>
    </dxf>
    <dxf>
      <font>
        <color theme="1" tint="0.249977111117893"/>
      </font>
    </dxf>
    <dxf>
      <font>
        <name val="Calibri Light"/>
      </font>
    </dxf>
    <dxf>
      <font>
        <name val="Calibri Light"/>
      </font>
    </dxf>
    <dxf>
      <font>
        <name val="Calibri Light"/>
      </font>
    </dxf>
    <dxf>
      <font>
        <name val="Calibri Light"/>
      </font>
    </dxf>
    <dxf>
      <font>
        <name val="Calibri Light"/>
      </font>
    </dxf>
    <dxf>
      <font>
        <name val="Calibri Light"/>
      </font>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entury Gothic"/>
        <family val="2"/>
        <scheme val="none"/>
      </font>
      <fill>
        <patternFill patternType="none">
          <fgColor indexed="64"/>
          <bgColor auto="1"/>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theme="0" tint="-4.9989318521683403E-2"/>
        <name val="Tw Cen MT Condensed"/>
        <family val="2"/>
        <scheme val="none"/>
      </font>
      <fill>
        <patternFill patternType="solid">
          <fgColor indexed="64"/>
          <bgColor theme="9"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auto="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Corbe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ont>
        <b val="0"/>
        <i val="0"/>
        <strike val="0"/>
        <condense val="0"/>
        <extend val="0"/>
        <outline val="0"/>
        <shadow val="0"/>
        <u val="none"/>
        <vertAlign val="baseline"/>
        <sz val="9"/>
        <color theme="4" tint="-0.24994659260841701"/>
        <name val="Calibri"/>
        <family val="2"/>
        <scheme val="none"/>
      </font>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ont>
        <b val="0"/>
        <i val="0"/>
        <strike val="0"/>
        <condense val="0"/>
        <extend val="0"/>
        <outline val="0"/>
        <shadow val="0"/>
        <u val="none"/>
        <vertAlign val="baseline"/>
        <sz val="9"/>
        <color theme="4" tint="-0.24994659260841701"/>
        <name val="Calibri"/>
        <family val="2"/>
        <scheme val="none"/>
      </font>
      <numFmt numFmtId="1" formatCode="0"/>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border>
    </dxf>
    <dxf>
      <font>
        <strike val="0"/>
        <outline val="0"/>
        <shadow val="0"/>
        <u val="none"/>
        <vertAlign val="baseline"/>
        <sz val="9"/>
        <color theme="4" tint="-0.24994659260841701"/>
        <name val="Calibri"/>
        <family val="2"/>
        <scheme val="none"/>
      </font>
    </dxf>
    <dxf>
      <font>
        <b/>
        <strike val="0"/>
        <outline val="0"/>
        <shadow val="0"/>
        <u val="none"/>
        <vertAlign val="baseline"/>
        <sz val="14"/>
        <color theme="0"/>
        <name val="Tw Cen MT Condensed"/>
        <family val="2"/>
        <scheme val="none"/>
      </font>
    </dxf>
    <dxf>
      <fill>
        <patternFill>
          <bgColor theme="0" tint="-0.14996795556505021"/>
        </patternFill>
      </fill>
    </dxf>
    <dxf>
      <font>
        <b val="0"/>
        <i val="0"/>
        <color theme="0"/>
      </font>
      <fill>
        <patternFill patternType="solid">
          <fgColor theme="4"/>
          <bgColor theme="4" tint="-0.499984740745262"/>
        </patternFill>
      </fill>
      <border>
        <left style="thin">
          <color theme="4" tint="-0.499984740745262"/>
        </left>
        <right style="thin">
          <color theme="4" tint="-0.499984740745262"/>
        </right>
        <top style="thin">
          <color theme="4" tint="-0.499984740745262"/>
        </top>
        <vertical style="medium">
          <color theme="0"/>
        </vertical>
      </border>
    </dxf>
    <dxf>
      <font>
        <b val="0"/>
        <i val="0"/>
        <color auto="1"/>
      </font>
      <fill>
        <patternFill patternType="none">
          <bgColor auto="1"/>
        </patternFill>
      </fill>
      <border>
        <left style="thin">
          <color theme="0"/>
        </left>
        <right/>
        <bottom style="thin">
          <color theme="4" tint="-0.499984740745262"/>
        </bottom>
        <vertical style="thin">
          <color theme="0"/>
        </vertical>
        <horizontal/>
      </border>
    </dxf>
    <dxf>
      <fill>
        <patternFill patternType="none">
          <fgColor indexed="64"/>
          <bgColor auto="1"/>
        </patternFill>
      </fill>
    </dxf>
    <dxf>
      <fill>
        <patternFill patternType="solid">
          <fgColor theme="0"/>
        </patternFill>
      </fill>
    </dxf>
    <dxf>
      <font>
        <sz val="16"/>
        <color theme="0"/>
        <name val="Tw Cen MT Condensed Extra Bold"/>
        <scheme val="major"/>
      </font>
      <fill>
        <patternFill>
          <bgColor theme="4" tint="-0.499984740745262"/>
        </patternFill>
      </fill>
      <border>
        <bottom style="thin">
          <color theme="4"/>
        </bottom>
        <vertical/>
        <horizontal/>
      </border>
    </dxf>
    <dxf>
      <font>
        <sz val="9"/>
        <color theme="1"/>
        <name val="Calibri"/>
        <family val="2"/>
        <scheme val="none"/>
      </font>
      <fill>
        <patternFill>
          <bgColor theme="4" tint="0.79998168889431442"/>
        </patternFill>
      </fill>
      <border diagonalUp="0" diagonalDown="0">
        <left/>
        <right/>
        <top/>
        <bottom/>
        <vertical/>
        <horizontal/>
      </border>
    </dxf>
    <dxf>
      <fill>
        <patternFill>
          <bgColor theme="0" tint="-0.14996795556505021"/>
        </patternFill>
      </fill>
    </dxf>
    <dxf>
      <font>
        <color theme="0"/>
      </font>
      <fill>
        <patternFill>
          <bgColor theme="4" tint="-0.499984740745262"/>
        </patternFill>
      </fill>
    </dxf>
    <dxf>
      <border>
        <bottom style="thin">
          <color theme="4" tint="-0.499984740745262"/>
        </bottom>
      </border>
    </dxf>
    <dxf>
      <fill>
        <patternFill>
          <bgColor theme="0"/>
        </patternFill>
      </fill>
    </dxf>
    <dxf>
      <font>
        <b/>
        <i val="0"/>
        <sz val="14"/>
        <color theme="0"/>
        <name val="Tw Cen MT Condensed Extra Bold"/>
        <family val="2"/>
        <scheme val="major"/>
      </font>
      <fill>
        <patternFill>
          <bgColor theme="9" tint="-0.499984740745262"/>
        </patternFill>
      </fill>
    </dxf>
    <dxf>
      <fill>
        <patternFill>
          <bgColor theme="9" tint="-0.499984740745262"/>
        </patternFill>
      </fill>
    </dxf>
  </dxfs>
  <tableStyles count="9" defaultTableStyle="Tabela de lista de itens de férias" defaultPivotStyle="PivotStyleLight16">
    <tableStyle name="Estilo de Segmentação de Dados 1" pivot="0" table="0" count="1" xr9:uid="{DFB94057-7B74-40E4-80F8-DA991BAC14A0}">
      <tableStyleElement type="headerRow" dxfId="225"/>
    </tableStyle>
    <tableStyle name="Estilo de Segmentação de Dados 2" pivot="0" table="0" count="2" xr9:uid="{4896DF03-0083-46A6-B0BD-63D7052CD9F8}">
      <tableStyleElement type="headerRow" dxfId="224"/>
    </tableStyle>
    <tableStyle name="Estilo de Segmentação de Dados 3" pivot="0" table="0" count="1" xr9:uid="{B3AE0F46-5B7D-4CCB-A96D-02E2DC8CA511}">
      <tableStyleElement type="wholeTable" dxfId="223"/>
    </tableStyle>
    <tableStyle name="Estilo de tabela 1" pivot="0" count="3" xr9:uid="{7D817CB0-A0FA-4EC3-AEB2-551FB549FE10}">
      <tableStyleElement type="wholeTable" dxfId="222"/>
      <tableStyleElement type="headerRow" dxfId="221"/>
      <tableStyleElement type="firstRowStripe" dxfId="220"/>
    </tableStyle>
    <tableStyle name="Estilo de Tabela 2" pivot="0" count="0" xr9:uid="{46FF720A-E5F6-46B7-B277-7D0481172CBF}"/>
    <tableStyle name="Estilo de Tabela 3" pivot="0" count="0" xr9:uid="{01DAC498-BFF2-4EC7-9A66-3D22DC473A4D}"/>
    <tableStyle name="Lista de itens de férias" pivot="0" table="0" count="10" xr9:uid="{00000000-0011-0000-FFFF-FFFF00000000}">
      <tableStyleElement type="wholeTable" dxfId="219"/>
      <tableStyleElement type="headerRow" dxfId="218"/>
    </tableStyle>
    <tableStyle name="Nova Proposta" pivot="0" count="2" xr9:uid="{DC1F5E58-DC39-441C-9564-301FEFB3A275}">
      <tableStyleElement type="firstRowStripe" dxfId="217"/>
      <tableStyleElement type="secondRowStripe" dxfId="216"/>
    </tableStyle>
    <tableStyle name="Tabela de lista de itens de férias" pivot="0" count="3" xr9:uid="{00000000-0011-0000-FFFF-FFFF01000000}">
      <tableStyleElement type="wholeTable" dxfId="215"/>
      <tableStyleElement type="headerRow" dxfId="214"/>
      <tableStyleElement type="firstRowStripe" dxfId="213"/>
    </tableStyle>
  </tableStyles>
  <colors>
    <mruColors>
      <color rgb="FFC7B965"/>
      <color rgb="FFBDAD4B"/>
      <color rgb="FF813365"/>
      <color rgb="FF9E0000"/>
      <color rgb="FFAE4488"/>
      <color rgb="FFC365A1"/>
      <color rgb="FFDAD19A"/>
      <color rgb="FF6D6329"/>
      <color rgb="FF8C7F34"/>
      <color rgb="FFF49914"/>
    </mruColors>
  </colors>
  <extLst>
    <ext xmlns:x14="http://schemas.microsoft.com/office/spreadsheetml/2009/9/main" uri="{46F421CA-312F-682f-3DD2-61675219B42D}">
      <x14:dxfs count="9">
        <dxf>
          <font>
            <sz val="12"/>
            <color theme="1" tint="0.499984740745262"/>
          </font>
          <fill>
            <patternFill patternType="solid">
              <fgColor auto="1"/>
              <bgColor theme="0" tint="-4.9989318521683403E-2"/>
            </patternFill>
          </fill>
          <border diagonalUp="0" diagonalDown="0">
            <left/>
            <right/>
            <top/>
            <bottom/>
            <vertical/>
            <horizontal/>
          </border>
        </dxf>
        <dxf>
          <font>
            <sz val="12"/>
            <color theme="1" tint="0.499984740745262"/>
          </font>
          <fill>
            <patternFill patternType="solid">
              <fgColor auto="1"/>
              <bgColor theme="0" tint="-4.9989318521683403E-2"/>
            </patternFill>
          </fill>
          <border diagonalUp="0" diagonalDown="0">
            <left/>
            <right/>
            <top/>
            <bottom/>
            <vertical/>
            <horizontal/>
          </border>
        </dxf>
        <dxf>
          <font>
            <sz val="12"/>
            <color theme="4" tint="-0.499984740745262"/>
          </font>
          <fill>
            <patternFill patternType="solid">
              <fgColor auto="1"/>
              <bgColor theme="4" tint="0.39994506668294322"/>
            </patternFill>
          </fill>
          <border diagonalUp="0" diagonalDown="0">
            <left/>
            <right/>
            <top/>
            <bottom/>
            <vertical/>
            <horizontal/>
          </border>
        </dxf>
        <dxf>
          <font>
            <sz val="12"/>
            <color theme="0"/>
            <name val="Franklin Gothic Book"/>
            <scheme val="minor"/>
          </font>
          <fill>
            <patternFill patternType="solid">
              <fgColor auto="1"/>
              <bgColor theme="4" tint="0.39994506668294322"/>
            </patternFill>
          </fill>
          <border diagonalUp="0" diagonalDown="0">
            <left/>
            <right/>
            <top/>
            <bottom/>
            <vertical/>
            <horizontal/>
          </border>
        </dxf>
        <dxf>
          <font>
            <sz val="12"/>
            <color theme="1" tint="0.499984740745262"/>
          </font>
          <fill>
            <patternFill patternType="solid">
              <fgColor theme="4" tint="0.59999389629810485"/>
              <bgColor theme="0" tint="-4.9989318521683403E-2"/>
            </patternFill>
          </fill>
          <border diagonalUp="0" diagonalDown="0">
            <left/>
            <right/>
            <top/>
            <bottom/>
            <vertical/>
            <horizontal/>
          </border>
        </dxf>
        <dxf>
          <font>
            <sz val="12"/>
            <color theme="0"/>
          </font>
          <fill>
            <patternFill patternType="solid">
              <fgColor theme="4"/>
              <bgColor theme="4"/>
            </patternFill>
          </fill>
          <border diagonalUp="0" diagonalDown="0">
            <left/>
            <right/>
            <top/>
            <bottom/>
            <vertical/>
            <horizontal/>
          </border>
        </dxf>
        <dxf>
          <font>
            <sz val="12"/>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sz val="12"/>
            <color theme="4" tint="-0.499984740745262"/>
          </font>
          <fill>
            <patternFill patternType="solid">
              <fgColor rgb="FFC0C0C0"/>
              <bgColor theme="0"/>
            </patternFill>
          </fill>
          <border diagonalUp="0" diagonalDown="0">
            <left style="thin">
              <color theme="4"/>
            </left>
            <right style="thin">
              <color theme="4"/>
            </right>
            <top style="thin">
              <color theme="4"/>
            </top>
            <bottom style="thin">
              <color theme="4"/>
            </bottom>
            <vertical/>
            <horizontal/>
          </border>
        </dxf>
        <dxf>
          <font>
            <b val="0"/>
            <i val="0"/>
            <sz val="10"/>
            <color theme="0"/>
            <name val="Franklin Gothic Book"/>
            <family val="2"/>
            <scheme val="minor"/>
          </font>
          <fill>
            <patternFill>
              <bgColor theme="4"/>
            </patternFill>
          </fill>
          <border>
            <left style="thin">
              <color theme="4"/>
            </left>
            <right style="thin">
              <color theme="4"/>
            </right>
            <top style="thin">
              <color theme="4"/>
            </top>
            <bottom style="thin">
              <color theme="4"/>
            </bottom>
          </border>
        </dxf>
      </x14:dxfs>
    </ext>
    <ext xmlns:x14="http://schemas.microsoft.com/office/spreadsheetml/2009/9/main" uri="{EB79DEF2-80B8-43e5-95BD-54CBDDF9020C}">
      <x14:slicerStyles defaultSlicerStyle="Lista de itens de férias">
        <x14:slicerStyle name="Estilo de Segmentação de Dados 1"/>
        <x14:slicerStyle name="Estilo de Segmentação de Dados 2">
          <x14:slicerStyleElements>
            <x14:slicerStyleElement type="selectedItemWithData" dxfId="8"/>
          </x14:slicerStyleElements>
        </x14:slicerStyle>
        <x14:slicerStyle name="Estilo de Segmentação de Dados 3"/>
        <x14:slicerStyle name="Lista de itens de féria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microsoft.com/office/2007/relationships/slicerCache" Target="slicerCaches/slicerCache5.xml"/><Relationship Id="rId10" Type="http://schemas.openxmlformats.org/officeDocument/2006/relationships/pivotCacheDefinition" Target="pivotCache/pivotCacheDefinition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 Id="rId22"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44468938570161E-2"/>
          <c:y val="5.8376281146366497E-2"/>
          <c:w val="0.93218977604644093"/>
          <c:h val="0.71665283157279602"/>
        </c:manualLayout>
      </c:layout>
      <c:barChart>
        <c:barDir val="col"/>
        <c:grouping val="clustered"/>
        <c:varyColors val="0"/>
        <c:ser>
          <c:idx val="0"/>
          <c:order val="0"/>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1F-7C9C-403A-8B03-A9866B65359E}"/>
              </c:ext>
            </c:extLst>
          </c:dPt>
          <c:dPt>
            <c:idx val="1"/>
            <c:invertIfNegative val="0"/>
            <c:bubble3D val="0"/>
            <c:spPr>
              <a:solidFill>
                <a:schemeClr val="accent3">
                  <a:lumMod val="50000"/>
                </a:schemeClr>
              </a:solidFill>
            </c:spPr>
            <c:extLst>
              <c:ext xmlns:c16="http://schemas.microsoft.com/office/drawing/2014/chart" uri="{C3380CC4-5D6E-409C-BE32-E72D297353CC}">
                <c16:uniqueId val="{0000001E-7C9C-403A-8B03-A9866B65359E}"/>
              </c:ext>
            </c:extLst>
          </c:dPt>
          <c:dPt>
            <c:idx val="2"/>
            <c:invertIfNegative val="0"/>
            <c:bubble3D val="0"/>
            <c:spPr>
              <a:solidFill>
                <a:schemeClr val="accent3">
                  <a:lumMod val="50000"/>
                </a:schemeClr>
              </a:solidFill>
            </c:spPr>
            <c:extLst>
              <c:ext xmlns:c16="http://schemas.microsoft.com/office/drawing/2014/chart" uri="{C3380CC4-5D6E-409C-BE32-E72D297353CC}">
                <c16:uniqueId val="{0000001D-7C9C-403A-8B03-A9866B65359E}"/>
              </c:ext>
            </c:extLst>
          </c:dPt>
          <c:dPt>
            <c:idx val="3"/>
            <c:invertIfNegative val="0"/>
            <c:bubble3D val="0"/>
            <c:spPr>
              <a:solidFill>
                <a:schemeClr val="accent3">
                  <a:lumMod val="50000"/>
                </a:schemeClr>
              </a:solidFill>
            </c:spPr>
            <c:extLst>
              <c:ext xmlns:c16="http://schemas.microsoft.com/office/drawing/2014/chart" uri="{C3380CC4-5D6E-409C-BE32-E72D297353CC}">
                <c16:uniqueId val="{0000001C-7C9C-403A-8B03-A9866B65359E}"/>
              </c:ext>
            </c:extLst>
          </c:dPt>
          <c:dPt>
            <c:idx val="4"/>
            <c:invertIfNegative val="0"/>
            <c:bubble3D val="0"/>
            <c:spPr>
              <a:solidFill>
                <a:schemeClr val="accent6">
                  <a:lumMod val="50000"/>
                </a:schemeClr>
              </a:solidFill>
            </c:spPr>
            <c:extLst>
              <c:ext xmlns:c16="http://schemas.microsoft.com/office/drawing/2014/chart" uri="{C3380CC4-5D6E-409C-BE32-E72D297353CC}">
                <c16:uniqueId val="{00000024-7C9C-403A-8B03-A9866B65359E}"/>
              </c:ext>
            </c:extLst>
          </c:dPt>
          <c:dPt>
            <c:idx val="5"/>
            <c:invertIfNegative val="0"/>
            <c:bubble3D val="0"/>
            <c:spPr>
              <a:solidFill>
                <a:schemeClr val="accent6">
                  <a:lumMod val="50000"/>
                </a:schemeClr>
              </a:solidFill>
            </c:spPr>
            <c:extLst>
              <c:ext xmlns:c16="http://schemas.microsoft.com/office/drawing/2014/chart" uri="{C3380CC4-5D6E-409C-BE32-E72D297353CC}">
                <c16:uniqueId val="{00000023-7C9C-403A-8B03-A9866B65359E}"/>
              </c:ext>
            </c:extLst>
          </c:dPt>
          <c:dPt>
            <c:idx val="6"/>
            <c:invertIfNegative val="0"/>
            <c:bubble3D val="0"/>
            <c:spPr>
              <a:solidFill>
                <a:schemeClr val="accent6">
                  <a:lumMod val="50000"/>
                </a:schemeClr>
              </a:solidFill>
            </c:spPr>
            <c:extLst>
              <c:ext xmlns:c16="http://schemas.microsoft.com/office/drawing/2014/chart" uri="{C3380CC4-5D6E-409C-BE32-E72D297353CC}">
                <c16:uniqueId val="{00000022-7C9C-403A-8B03-A9866B65359E}"/>
              </c:ext>
            </c:extLst>
          </c:dPt>
          <c:dPt>
            <c:idx val="7"/>
            <c:invertIfNegative val="0"/>
            <c:bubble3D val="0"/>
            <c:spPr>
              <a:solidFill>
                <a:schemeClr val="accent6">
                  <a:lumMod val="50000"/>
                </a:schemeClr>
              </a:solidFill>
            </c:spPr>
            <c:extLst>
              <c:ext xmlns:c16="http://schemas.microsoft.com/office/drawing/2014/chart" uri="{C3380CC4-5D6E-409C-BE32-E72D297353CC}">
                <c16:uniqueId val="{00000021-7C9C-403A-8B03-A9866B65359E}"/>
              </c:ext>
            </c:extLst>
          </c:dPt>
          <c:dPt>
            <c:idx val="8"/>
            <c:invertIfNegative val="0"/>
            <c:bubble3D val="0"/>
            <c:spPr>
              <a:solidFill>
                <a:schemeClr val="accent6">
                  <a:lumMod val="50000"/>
                </a:schemeClr>
              </a:solidFill>
            </c:spPr>
            <c:extLst>
              <c:ext xmlns:c16="http://schemas.microsoft.com/office/drawing/2014/chart" uri="{C3380CC4-5D6E-409C-BE32-E72D297353CC}">
                <c16:uniqueId val="{00000020-7C9C-403A-8B03-A9866B65359E}"/>
              </c:ext>
            </c:extLst>
          </c:dPt>
          <c:dLbls>
            <c:spPr>
              <a:noFill/>
              <a:ln>
                <a:noFill/>
              </a:ln>
              <a:effectLst/>
            </c:spPr>
            <c:txPr>
              <a:bodyPr wrap="square" lIns="38100" tIns="19050" rIns="38100" bIns="19050" anchor="ctr">
                <a:spAutoFit/>
              </a:bodyPr>
              <a:lstStyle/>
              <a:p>
                <a:pPr>
                  <a:defRPr b="1"/>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'Dados Dash'!$A$13:$A$21</c:f>
              <c:strCache>
                <c:ptCount val="9"/>
                <c:pt idx="0">
                  <c:v>Profissional de saúde</c:v>
                </c:pt>
                <c:pt idx="1">
                  <c:v>Outro profissional</c:v>
                </c:pt>
                <c:pt idx="2">
                  <c:v>Pesquisador</c:v>
                </c:pt>
                <c:pt idx="3">
                  <c:v>Cidadão</c:v>
                </c:pt>
                <c:pt idx="4">
                  <c:v>Órgão  público</c:v>
                </c:pt>
                <c:pt idx="5">
                  <c:v>Entidade de defesa do consumidor</c:v>
                </c:pt>
                <c:pt idx="6">
                  <c:v>Associação de profissionais</c:v>
                </c:pt>
                <c:pt idx="7">
                  <c:v>Setor regulado</c:v>
                </c:pt>
                <c:pt idx="8">
                  <c:v>Outro</c:v>
                </c:pt>
              </c:strCache>
            </c:strRef>
          </c:cat>
          <c:val>
            <c:numRef>
              <c:f>'Dados Dash'!$B$13:$B$21</c:f>
              <c:numCache>
                <c:formatCode>General</c:formatCode>
                <c:ptCount val="9"/>
                <c:pt idx="0">
                  <c:v>0</c:v>
                </c:pt>
                <c:pt idx="1">
                  <c:v>0</c:v>
                </c:pt>
                <c:pt idx="2">
                  <c:v>5</c:v>
                </c:pt>
                <c:pt idx="3">
                  <c:v>0</c:v>
                </c:pt>
                <c:pt idx="4">
                  <c:v>1</c:v>
                </c:pt>
                <c:pt idx="5">
                  <c:v>0</c:v>
                </c:pt>
                <c:pt idx="6">
                  <c:v>0</c:v>
                </c:pt>
                <c:pt idx="7">
                  <c:v>0</c:v>
                </c:pt>
                <c:pt idx="8">
                  <c:v>0</c:v>
                </c:pt>
              </c:numCache>
            </c:numRef>
          </c:val>
          <c:extLst>
            <c:ext xmlns:c16="http://schemas.microsoft.com/office/drawing/2014/chart" uri="{C3380CC4-5D6E-409C-BE32-E72D297353CC}">
              <c16:uniqueId val="{0000001B-7C9C-403A-8B03-A9866B65359E}"/>
            </c:ext>
          </c:extLst>
        </c:ser>
        <c:dLbls>
          <c:showLegendKey val="0"/>
          <c:showVal val="1"/>
          <c:showCatName val="0"/>
          <c:showSerName val="0"/>
          <c:showPercent val="0"/>
          <c:showBubbleSize val="0"/>
        </c:dLbls>
        <c:gapWidth val="75"/>
        <c:axId val="488938656"/>
        <c:axId val="488939048"/>
      </c:barChart>
      <c:catAx>
        <c:axId val="488938656"/>
        <c:scaling>
          <c:orientation val="minMax"/>
        </c:scaling>
        <c:delete val="0"/>
        <c:axPos val="b"/>
        <c:numFmt formatCode="General" sourceLinked="0"/>
        <c:majorTickMark val="none"/>
        <c:minorTickMark val="none"/>
        <c:tickLblPos val="nextTo"/>
        <c:crossAx val="488939048"/>
        <c:crosses val="autoZero"/>
        <c:auto val="1"/>
        <c:lblAlgn val="ctr"/>
        <c:lblOffset val="100"/>
        <c:noMultiLvlLbl val="0"/>
      </c:catAx>
      <c:valAx>
        <c:axId val="488939048"/>
        <c:scaling>
          <c:orientation val="minMax"/>
        </c:scaling>
        <c:delete val="1"/>
        <c:axPos val="l"/>
        <c:numFmt formatCode="General" sourceLinked="1"/>
        <c:majorTickMark val="none"/>
        <c:minorTickMark val="none"/>
        <c:tickLblPos val="none"/>
        <c:crossAx val="488938656"/>
        <c:crosses val="autoZero"/>
        <c:crossBetween val="between"/>
      </c:valAx>
      <c:spPr>
        <a:noFill/>
        <a:ln w="25400">
          <a:noFill/>
        </a:ln>
      </c:spPr>
    </c:plotArea>
    <c:plotVisOnly val="1"/>
    <c:dispBlanksAs val="gap"/>
    <c:showDLblsOverMax val="0"/>
  </c:chart>
  <c:spPr>
    <a:noFill/>
    <a:ln>
      <a:noFill/>
    </a:ln>
  </c:spPr>
  <c:printSettings>
    <c:headerFooter/>
    <c:pageMargins b="0.78740157499999996" l="0.511811024" r="0.511811024" t="0.78740157499999996" header="0.31496062000000025" footer="0.3149606200000002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'Dados Dash'!$A$30</c:f>
              <c:strCache>
                <c:ptCount val="1"/>
                <c:pt idx="0">
                  <c:v>Sim</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Dash'!$B$30:$D$30</c:f>
              <c:numCache>
                <c:formatCode>General</c:formatCode>
                <c:ptCount val="3"/>
                <c:pt idx="0">
                  <c:v>0</c:v>
                </c:pt>
                <c:pt idx="1">
                  <c:v>0</c:v>
                </c:pt>
                <c:pt idx="2">
                  <c:v>0</c:v>
                </c:pt>
              </c:numCache>
            </c:numRef>
          </c:val>
          <c:extLst>
            <c:ext xmlns:c16="http://schemas.microsoft.com/office/drawing/2014/chart" uri="{C3380CC4-5D6E-409C-BE32-E72D297353CC}">
              <c16:uniqueId val="{00000000-7C54-48B3-AB56-AC7A9560FA4E}"/>
            </c:ext>
          </c:extLst>
        </c:ser>
        <c:ser>
          <c:idx val="1"/>
          <c:order val="1"/>
          <c:tx>
            <c:strRef>
              <c:f>'Dados Dash'!$A$31</c:f>
              <c:strCache>
                <c:ptCount val="1"/>
                <c:pt idx="0">
                  <c:v>Tenho outra opinião</c:v>
                </c:pt>
              </c:strCache>
            </c:strRef>
          </c:tx>
          <c:spPr>
            <a:solidFill>
              <a:srgbClr val="9E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Dash'!$B$31:$D$31</c:f>
              <c:numCache>
                <c:formatCode>General</c:formatCode>
                <c:ptCount val="3"/>
                <c:pt idx="0">
                  <c:v>3</c:v>
                </c:pt>
                <c:pt idx="1">
                  <c:v>3</c:v>
                </c:pt>
                <c:pt idx="2">
                  <c:v>0</c:v>
                </c:pt>
              </c:numCache>
            </c:numRef>
          </c:val>
          <c:extLst>
            <c:ext xmlns:c16="http://schemas.microsoft.com/office/drawing/2014/chart" uri="{C3380CC4-5D6E-409C-BE32-E72D297353CC}">
              <c16:uniqueId val="{00000001-7C54-48B3-AB56-AC7A9560FA4E}"/>
            </c:ext>
          </c:extLst>
        </c:ser>
        <c:ser>
          <c:idx val="2"/>
          <c:order val="2"/>
          <c:tx>
            <c:strRef>
              <c:f>'Dados Dash'!$A$32</c:f>
              <c:strCache>
                <c:ptCount val="1"/>
                <c:pt idx="0">
                  <c:v>Não responderam</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Dash'!$B$29:$D$29</c:f>
              <c:strCache>
                <c:ptCount val="3"/>
                <c:pt idx="0">
                  <c:v>Total</c:v>
                </c:pt>
                <c:pt idx="1">
                  <c:v>Pessoa Física</c:v>
                </c:pt>
                <c:pt idx="2">
                  <c:v>Pessoa Jurídica</c:v>
                </c:pt>
              </c:strCache>
            </c:strRef>
          </c:cat>
          <c:val>
            <c:numRef>
              <c:f>'Dados Dash'!$B$32:$D$32</c:f>
              <c:numCache>
                <c:formatCode>General</c:formatCode>
                <c:ptCount val="3"/>
                <c:pt idx="0">
                  <c:v>3</c:v>
                </c:pt>
                <c:pt idx="1">
                  <c:v>2</c:v>
                </c:pt>
                <c:pt idx="2">
                  <c:v>1</c:v>
                </c:pt>
              </c:numCache>
            </c:numRef>
          </c:val>
          <c:extLst>
            <c:ext xmlns:c16="http://schemas.microsoft.com/office/drawing/2014/chart" uri="{C3380CC4-5D6E-409C-BE32-E72D297353CC}">
              <c16:uniqueId val="{00000002-7C54-48B3-AB56-AC7A9560FA4E}"/>
            </c:ext>
          </c:extLst>
        </c:ser>
        <c:dLbls>
          <c:showLegendKey val="0"/>
          <c:showVal val="0"/>
          <c:showCatName val="0"/>
          <c:showSerName val="0"/>
          <c:showPercent val="0"/>
          <c:showBubbleSize val="0"/>
        </c:dLbls>
        <c:gapWidth val="219"/>
        <c:overlap val="-27"/>
        <c:axId val="1086995936"/>
        <c:axId val="1086993640"/>
      </c:barChart>
      <c:catAx>
        <c:axId val="1086995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93640"/>
        <c:crosses val="autoZero"/>
        <c:auto val="1"/>
        <c:lblAlgn val="ctr"/>
        <c:lblOffset val="100"/>
        <c:noMultiLvlLbl val="0"/>
      </c:catAx>
      <c:valAx>
        <c:axId val="1086993640"/>
        <c:scaling>
          <c:orientation val="minMax"/>
        </c:scaling>
        <c:delete val="1"/>
        <c:axPos val="l"/>
        <c:numFmt formatCode="General" sourceLinked="1"/>
        <c:majorTickMark val="none"/>
        <c:minorTickMark val="none"/>
        <c:tickLblPos val="nextTo"/>
        <c:crossAx val="1086995936"/>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660007922317104"/>
          <c:y val="8.2949325955083572E-2"/>
          <c:w val="0.67987884966578349"/>
          <c:h val="0.69120488328000362"/>
        </c:manualLayout>
      </c:layout>
      <c:barChart>
        <c:barDir val="bar"/>
        <c:grouping val="percentStacked"/>
        <c:varyColors val="0"/>
        <c:ser>
          <c:idx val="0"/>
          <c:order val="0"/>
          <c:tx>
            <c:strRef>
              <c:f>'Dados Dash'!$B$36</c:f>
              <c:strCache>
                <c:ptCount val="1"/>
                <c:pt idx="0">
                  <c:v>Sim</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Dash'!$B$37:$B$45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FAF1-4F95-89D6-7F2CF4A1E0C3}"/>
            </c:ext>
          </c:extLst>
        </c:ser>
        <c:ser>
          <c:idx val="1"/>
          <c:order val="1"/>
          <c:tx>
            <c:strRef>
              <c:f>'Dados Dash'!$C$36</c:f>
              <c:strCache>
                <c:ptCount val="1"/>
                <c:pt idx="0">
                  <c:v>Tenho outra opinião</c:v>
                </c:pt>
              </c:strCache>
            </c:strRef>
          </c:tx>
          <c:spPr>
            <a:solidFill>
              <a:srgbClr val="9E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Dash'!$C$37:$C$45</c:f>
              <c:numCache>
                <c:formatCode>General</c:formatCode>
                <c:ptCount val="9"/>
                <c:pt idx="0">
                  <c:v>0</c:v>
                </c:pt>
                <c:pt idx="1">
                  <c:v>0</c:v>
                </c:pt>
                <c:pt idx="2">
                  <c:v>0</c:v>
                </c:pt>
                <c:pt idx="3">
                  <c:v>0</c:v>
                </c:pt>
                <c:pt idx="4">
                  <c:v>0</c:v>
                </c:pt>
                <c:pt idx="5">
                  <c:v>0</c:v>
                </c:pt>
                <c:pt idx="6">
                  <c:v>3</c:v>
                </c:pt>
                <c:pt idx="7">
                  <c:v>0</c:v>
                </c:pt>
                <c:pt idx="8">
                  <c:v>0</c:v>
                </c:pt>
              </c:numCache>
            </c:numRef>
          </c:val>
          <c:extLst>
            <c:ext xmlns:c16="http://schemas.microsoft.com/office/drawing/2014/chart" uri="{C3380CC4-5D6E-409C-BE32-E72D297353CC}">
              <c16:uniqueId val="{00000001-FAF1-4F95-89D6-7F2CF4A1E0C3}"/>
            </c:ext>
          </c:extLst>
        </c:ser>
        <c:ser>
          <c:idx val="2"/>
          <c:order val="2"/>
          <c:tx>
            <c:strRef>
              <c:f>'Dados Dash'!$D$36</c:f>
              <c:strCache>
                <c:ptCount val="1"/>
                <c:pt idx="0">
                  <c:v>Não responderam</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Dash'!$A$37:$A$45</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Dash'!$D$37:$D$45</c:f>
              <c:numCache>
                <c:formatCode>General</c:formatCode>
                <c:ptCount val="9"/>
                <c:pt idx="0">
                  <c:v>0</c:v>
                </c:pt>
                <c:pt idx="1">
                  <c:v>0</c:v>
                </c:pt>
                <c:pt idx="2">
                  <c:v>0</c:v>
                </c:pt>
                <c:pt idx="3">
                  <c:v>0</c:v>
                </c:pt>
                <c:pt idx="4">
                  <c:v>1</c:v>
                </c:pt>
                <c:pt idx="5">
                  <c:v>0</c:v>
                </c:pt>
                <c:pt idx="6">
                  <c:v>2</c:v>
                </c:pt>
                <c:pt idx="7">
                  <c:v>0</c:v>
                </c:pt>
                <c:pt idx="8">
                  <c:v>0</c:v>
                </c:pt>
              </c:numCache>
            </c:numRef>
          </c:val>
          <c:extLst>
            <c:ext xmlns:c16="http://schemas.microsoft.com/office/drawing/2014/chart" uri="{C3380CC4-5D6E-409C-BE32-E72D297353CC}">
              <c16:uniqueId val="{00000001-B224-49E5-9C87-031CF804501D}"/>
            </c:ext>
          </c:extLst>
        </c:ser>
        <c:dLbls>
          <c:showLegendKey val="0"/>
          <c:showVal val="0"/>
          <c:showCatName val="0"/>
          <c:showSerName val="0"/>
          <c:showPercent val="0"/>
          <c:showBubbleSize val="0"/>
        </c:dLbls>
        <c:gapWidth val="182"/>
        <c:overlap val="100"/>
        <c:axId val="1086977240"/>
        <c:axId val="1086980848"/>
      </c:barChart>
      <c:catAx>
        <c:axId val="1086977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80848"/>
        <c:crosses val="autoZero"/>
        <c:auto val="1"/>
        <c:lblAlgn val="ctr"/>
        <c:lblOffset val="100"/>
        <c:noMultiLvlLbl val="0"/>
      </c:catAx>
      <c:valAx>
        <c:axId val="108698084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86977240"/>
        <c:crosses val="autoZero"/>
        <c:crossBetween val="between"/>
      </c:valAx>
      <c:spPr>
        <a:noFill/>
        <a:ln>
          <a:noFill/>
        </a:ln>
        <a:effectLst/>
      </c:spPr>
    </c:plotArea>
    <c:legend>
      <c:legendPos val="b"/>
      <c:layout>
        <c:manualLayout>
          <c:xMode val="edge"/>
          <c:yMode val="edge"/>
          <c:x val="0.3730986192751729"/>
          <c:y val="0.89245574791864679"/>
          <c:w val="0.43813642546393206"/>
          <c:h val="6.8044573055122876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'Dados Dash'!$A$50</c:f>
              <c:strCache>
                <c:ptCount val="1"/>
                <c:pt idx="0">
                  <c:v>Positivos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Dash'!$B$50:$D$50</c:f>
              <c:numCache>
                <c:formatCode>General</c:formatCode>
                <c:ptCount val="3"/>
                <c:pt idx="0">
                  <c:v>1</c:v>
                </c:pt>
                <c:pt idx="1">
                  <c:v>1</c:v>
                </c:pt>
                <c:pt idx="2">
                  <c:v>0</c:v>
                </c:pt>
              </c:numCache>
            </c:numRef>
          </c:val>
          <c:extLst>
            <c:ext xmlns:c16="http://schemas.microsoft.com/office/drawing/2014/chart" uri="{C3380CC4-5D6E-409C-BE32-E72D297353CC}">
              <c16:uniqueId val="{00000000-1066-465A-A4B6-A9EC890C64CB}"/>
            </c:ext>
          </c:extLst>
        </c:ser>
        <c:ser>
          <c:idx val="1"/>
          <c:order val="1"/>
          <c:tx>
            <c:strRef>
              <c:f>'Dados Dash'!$A$51</c:f>
              <c:strCache>
                <c:ptCount val="1"/>
                <c:pt idx="0">
                  <c:v>Negativos</c:v>
                </c:pt>
              </c:strCache>
            </c:strRef>
          </c:tx>
          <c:spPr>
            <a:solidFill>
              <a:srgbClr val="81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Dash'!$B$51:$D$51</c:f>
              <c:numCache>
                <c:formatCode>General</c:formatCode>
                <c:ptCount val="3"/>
                <c:pt idx="0">
                  <c:v>2</c:v>
                </c:pt>
                <c:pt idx="1">
                  <c:v>2</c:v>
                </c:pt>
                <c:pt idx="2">
                  <c:v>0</c:v>
                </c:pt>
              </c:numCache>
            </c:numRef>
          </c:val>
          <c:extLst>
            <c:ext xmlns:c16="http://schemas.microsoft.com/office/drawing/2014/chart" uri="{C3380CC4-5D6E-409C-BE32-E72D297353CC}">
              <c16:uniqueId val="{00000001-1066-465A-A4B6-A9EC890C64CB}"/>
            </c:ext>
          </c:extLst>
        </c:ser>
        <c:ser>
          <c:idx val="2"/>
          <c:order val="2"/>
          <c:tx>
            <c:strRef>
              <c:f>'Dados Dash'!$A$52</c:f>
              <c:strCache>
                <c:ptCount val="1"/>
                <c:pt idx="0">
                  <c:v>Positivos e Negativos</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Dash'!$B$49:$D$49</c:f>
              <c:strCache>
                <c:ptCount val="3"/>
                <c:pt idx="0">
                  <c:v>Total</c:v>
                </c:pt>
                <c:pt idx="1">
                  <c:v>Pessoa Física</c:v>
                </c:pt>
                <c:pt idx="2">
                  <c:v>Pessoa Jurídica</c:v>
                </c:pt>
              </c:strCache>
            </c:strRef>
          </c:cat>
          <c:val>
            <c:numRef>
              <c:f>'Dados Dash'!$B$52:$D$52</c:f>
              <c:numCache>
                <c:formatCode>General</c:formatCode>
                <c:ptCount val="3"/>
                <c:pt idx="0">
                  <c:v>3</c:v>
                </c:pt>
                <c:pt idx="1">
                  <c:v>2</c:v>
                </c:pt>
                <c:pt idx="2">
                  <c:v>1</c:v>
                </c:pt>
              </c:numCache>
            </c:numRef>
          </c:val>
          <c:extLst>
            <c:ext xmlns:c16="http://schemas.microsoft.com/office/drawing/2014/chart" uri="{C3380CC4-5D6E-409C-BE32-E72D297353CC}">
              <c16:uniqueId val="{00000002-1066-465A-A4B6-A9EC890C64CB}"/>
            </c:ext>
          </c:extLst>
        </c:ser>
        <c:dLbls>
          <c:showLegendKey val="0"/>
          <c:showVal val="0"/>
          <c:showCatName val="0"/>
          <c:showSerName val="0"/>
          <c:showPercent val="0"/>
          <c:showBubbleSize val="0"/>
        </c:dLbls>
        <c:gapWidth val="219"/>
        <c:overlap val="-27"/>
        <c:axId val="1079797032"/>
        <c:axId val="1079800968"/>
      </c:barChart>
      <c:catAx>
        <c:axId val="1079797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079800968"/>
        <c:crosses val="autoZero"/>
        <c:auto val="1"/>
        <c:lblAlgn val="ctr"/>
        <c:lblOffset val="100"/>
        <c:noMultiLvlLbl val="0"/>
      </c:catAx>
      <c:valAx>
        <c:axId val="1079800968"/>
        <c:scaling>
          <c:orientation val="minMax"/>
        </c:scaling>
        <c:delete val="1"/>
        <c:axPos val="l"/>
        <c:numFmt formatCode="General" sourceLinked="1"/>
        <c:majorTickMark val="none"/>
        <c:minorTickMark val="none"/>
        <c:tickLblPos val="nextTo"/>
        <c:crossAx val="1079797032"/>
        <c:crosses val="autoZero"/>
        <c:crossBetween val="between"/>
      </c:valAx>
      <c:spPr>
        <a:noFill/>
        <a:ln w="25400">
          <a:noFill/>
        </a:ln>
        <a:effectLst/>
      </c:spPr>
    </c:plotArea>
    <c:legend>
      <c:legendPos val="b"/>
      <c:layout>
        <c:manualLayout>
          <c:xMode val="edge"/>
          <c:yMode val="edge"/>
          <c:x val="7.7091266217543378E-2"/>
          <c:y val="0.88397261531119797"/>
          <c:w val="0.87258050621134065"/>
          <c:h val="8.0310555586146123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pt-BR"/>
        </a:p>
      </c:txPr>
    </c:legend>
    <c:plotVisOnly val="1"/>
    <c:dispBlanksAs val="gap"/>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388734720681918"/>
          <c:y val="4.3737588246141497E-2"/>
          <c:w val="0.67518581446815829"/>
          <c:h val="0.68915849443762445"/>
        </c:manualLayout>
      </c:layout>
      <c:barChart>
        <c:barDir val="bar"/>
        <c:grouping val="percentStacked"/>
        <c:varyColors val="0"/>
        <c:ser>
          <c:idx val="0"/>
          <c:order val="0"/>
          <c:tx>
            <c:strRef>
              <c:f>'Dados Dash'!$B$58</c:f>
              <c:strCache>
                <c:ptCount val="1"/>
                <c:pt idx="0">
                  <c:v>Positivos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Dash'!$B$59:$B$67</c:f>
              <c:numCache>
                <c:formatCode>General</c:formatCode>
                <c:ptCount val="9"/>
                <c:pt idx="0">
                  <c:v>0</c:v>
                </c:pt>
                <c:pt idx="1">
                  <c:v>0</c:v>
                </c:pt>
                <c:pt idx="2">
                  <c:v>0</c:v>
                </c:pt>
                <c:pt idx="3">
                  <c:v>0</c:v>
                </c:pt>
                <c:pt idx="4">
                  <c:v>0</c:v>
                </c:pt>
                <c:pt idx="5">
                  <c:v>0</c:v>
                </c:pt>
                <c:pt idx="6">
                  <c:v>1</c:v>
                </c:pt>
                <c:pt idx="7">
                  <c:v>0</c:v>
                </c:pt>
                <c:pt idx="8">
                  <c:v>0</c:v>
                </c:pt>
              </c:numCache>
            </c:numRef>
          </c:val>
          <c:extLst>
            <c:ext xmlns:c16="http://schemas.microsoft.com/office/drawing/2014/chart" uri="{C3380CC4-5D6E-409C-BE32-E72D297353CC}">
              <c16:uniqueId val="{00000000-FCE1-42F8-92BF-AD43CA755727}"/>
            </c:ext>
          </c:extLst>
        </c:ser>
        <c:ser>
          <c:idx val="1"/>
          <c:order val="1"/>
          <c:tx>
            <c:strRef>
              <c:f>'Dados Dash'!$C$58</c:f>
              <c:strCache>
                <c:ptCount val="1"/>
                <c:pt idx="0">
                  <c:v>Negativos</c:v>
                </c:pt>
              </c:strCache>
            </c:strRef>
          </c:tx>
          <c:spPr>
            <a:solidFill>
              <a:srgbClr val="81336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Dash'!$C$59:$C$67</c:f>
              <c:numCache>
                <c:formatCode>General</c:formatCode>
                <c:ptCount val="9"/>
                <c:pt idx="0">
                  <c:v>0</c:v>
                </c:pt>
                <c:pt idx="1">
                  <c:v>0</c:v>
                </c:pt>
                <c:pt idx="2">
                  <c:v>0</c:v>
                </c:pt>
                <c:pt idx="3">
                  <c:v>0</c:v>
                </c:pt>
                <c:pt idx="4">
                  <c:v>0</c:v>
                </c:pt>
                <c:pt idx="5">
                  <c:v>0</c:v>
                </c:pt>
                <c:pt idx="6">
                  <c:v>2</c:v>
                </c:pt>
                <c:pt idx="7">
                  <c:v>0</c:v>
                </c:pt>
                <c:pt idx="8">
                  <c:v>0</c:v>
                </c:pt>
              </c:numCache>
            </c:numRef>
          </c:val>
          <c:extLst>
            <c:ext xmlns:c16="http://schemas.microsoft.com/office/drawing/2014/chart" uri="{C3380CC4-5D6E-409C-BE32-E72D297353CC}">
              <c16:uniqueId val="{00000001-FCE1-42F8-92BF-AD43CA755727}"/>
            </c:ext>
          </c:extLst>
        </c:ser>
        <c:ser>
          <c:idx val="2"/>
          <c:order val="2"/>
          <c:tx>
            <c:strRef>
              <c:f>'Dados Dash'!$D$58</c:f>
              <c:strCache>
                <c:ptCount val="1"/>
                <c:pt idx="0">
                  <c:v>Positivos e Negativos</c:v>
                </c:pt>
              </c:strCache>
            </c:strRef>
          </c:tx>
          <c:spPr>
            <a:solidFill>
              <a:schemeClr val="accent3">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 Dash'!$A$59:$A$67</c:f>
              <c:strCache>
                <c:ptCount val="9"/>
                <c:pt idx="0">
                  <c:v>Outro</c:v>
                </c:pt>
                <c:pt idx="1">
                  <c:v>Setor regulado</c:v>
                </c:pt>
                <c:pt idx="2">
                  <c:v>Associação de profissionais</c:v>
                </c:pt>
                <c:pt idx="3">
                  <c:v>Entidade de defesa do consumidor</c:v>
                </c:pt>
                <c:pt idx="4">
                  <c:v>Órgão  público</c:v>
                </c:pt>
                <c:pt idx="5">
                  <c:v>Cidadão</c:v>
                </c:pt>
                <c:pt idx="6">
                  <c:v>Pesquisador</c:v>
                </c:pt>
                <c:pt idx="7">
                  <c:v>Outro profissional</c:v>
                </c:pt>
                <c:pt idx="8">
                  <c:v>Profissional de saúde</c:v>
                </c:pt>
              </c:strCache>
            </c:strRef>
          </c:cat>
          <c:val>
            <c:numRef>
              <c:f>'Dados Dash'!$D$59:$D$67</c:f>
              <c:numCache>
                <c:formatCode>General</c:formatCode>
                <c:ptCount val="9"/>
                <c:pt idx="0">
                  <c:v>0</c:v>
                </c:pt>
                <c:pt idx="1">
                  <c:v>0</c:v>
                </c:pt>
                <c:pt idx="2">
                  <c:v>0</c:v>
                </c:pt>
                <c:pt idx="3">
                  <c:v>0</c:v>
                </c:pt>
                <c:pt idx="4">
                  <c:v>1</c:v>
                </c:pt>
                <c:pt idx="5">
                  <c:v>0</c:v>
                </c:pt>
                <c:pt idx="6">
                  <c:v>2</c:v>
                </c:pt>
                <c:pt idx="7">
                  <c:v>0</c:v>
                </c:pt>
                <c:pt idx="8">
                  <c:v>0</c:v>
                </c:pt>
              </c:numCache>
            </c:numRef>
          </c:val>
          <c:extLst>
            <c:ext xmlns:c16="http://schemas.microsoft.com/office/drawing/2014/chart" uri="{C3380CC4-5D6E-409C-BE32-E72D297353CC}">
              <c16:uniqueId val="{00000002-FCE1-42F8-92BF-AD43CA755727}"/>
            </c:ext>
          </c:extLst>
        </c:ser>
        <c:dLbls>
          <c:showLegendKey val="0"/>
          <c:showVal val="0"/>
          <c:showCatName val="0"/>
          <c:showSerName val="0"/>
          <c:showPercent val="0"/>
          <c:showBubbleSize val="0"/>
        </c:dLbls>
        <c:gapWidth val="150"/>
        <c:overlap val="100"/>
        <c:axId val="1146288056"/>
        <c:axId val="1146291008"/>
      </c:barChart>
      <c:catAx>
        <c:axId val="1146288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146291008"/>
        <c:crosses val="autoZero"/>
        <c:auto val="1"/>
        <c:lblAlgn val="ctr"/>
        <c:lblOffset val="100"/>
        <c:noMultiLvlLbl val="0"/>
      </c:catAx>
      <c:valAx>
        <c:axId val="114629100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1146288056"/>
        <c:crosses val="autoZero"/>
        <c:crossBetween val="between"/>
      </c:valAx>
      <c:spPr>
        <a:noFill/>
        <a:ln>
          <a:noFill/>
        </a:ln>
        <a:effectLst/>
      </c:spPr>
    </c:plotArea>
    <c:legend>
      <c:legendPos val="b"/>
      <c:layout>
        <c:manualLayout>
          <c:xMode val="edge"/>
          <c:yMode val="edge"/>
          <c:x val="0.31804809276757368"/>
          <c:y val="0.85993389581687696"/>
          <c:w val="0.56051694703747135"/>
          <c:h val="6.8495505234891507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Contribuições e Outras Informações da CP 1226_2023_P.xlsx] Gráficos e Tabelas!Tabela dinâmica16</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C7B9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C7B9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3">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81336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BDAD4B"/>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9028266030172918"/>
          <c:y val="0.13277844057371616"/>
          <c:w val="0.48076996132062438"/>
          <c:h val="0.58447900545909082"/>
        </c:manualLayout>
      </c:layout>
      <c:barChart>
        <c:barDir val="bar"/>
        <c:grouping val="clustered"/>
        <c:varyColors val="0"/>
        <c:ser>
          <c:idx val="0"/>
          <c:order val="0"/>
          <c:tx>
            <c:strRef>
              <c:f>' Gráficos e Tabelas'!$E$33:$E$34</c:f>
              <c:strCache>
                <c:ptCount val="1"/>
                <c:pt idx="0">
                  <c:v>Não responderam</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Tabelas'!$D$35:$D$39</c:f>
              <c:multiLvlStrCache>
                <c:ptCount val="2"/>
                <c:lvl>
                  <c:pt idx="0">
                    <c:v>Pesquisador ou membro da comunidade científica</c:v>
                  </c:pt>
                  <c:pt idx="1">
                    <c:v>Órgão ou entidade do poder público</c:v>
                  </c:pt>
                </c:lvl>
                <c:lvl>
                  <c:pt idx="0">
                    <c:v>Pessoa Física</c:v>
                  </c:pt>
                  <c:pt idx="1">
                    <c:v>Pessoa Jurídica</c:v>
                  </c:pt>
                </c:lvl>
              </c:multiLvlStrCache>
            </c:multiLvlStrRef>
          </c:cat>
          <c:val>
            <c:numRef>
              <c:f>' Gráficos e Tabelas'!$E$35:$E$39</c:f>
              <c:numCache>
                <c:formatCode>General</c:formatCode>
                <c:ptCount val="2"/>
                <c:pt idx="0">
                  <c:v>2</c:v>
                </c:pt>
                <c:pt idx="1">
                  <c:v>1</c:v>
                </c:pt>
              </c:numCache>
            </c:numRef>
          </c:val>
          <c:extLst>
            <c:ext xmlns:c16="http://schemas.microsoft.com/office/drawing/2014/chart" uri="{C3380CC4-5D6E-409C-BE32-E72D297353CC}">
              <c16:uniqueId val="{00000000-2D23-4A07-B95A-000904B67EBE}"/>
            </c:ext>
          </c:extLst>
        </c:ser>
        <c:ser>
          <c:idx val="1"/>
          <c:order val="1"/>
          <c:tx>
            <c:strRef>
              <c:f>' Gráficos e Tabelas'!$F$33:$F$34</c:f>
              <c:strCache>
                <c:ptCount val="1"/>
                <c:pt idx="0">
                  <c:v>Tenho outra opinião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Tabelas'!$D$35:$D$39</c:f>
              <c:multiLvlStrCache>
                <c:ptCount val="2"/>
                <c:lvl>
                  <c:pt idx="0">
                    <c:v>Pesquisador ou membro da comunidade científica</c:v>
                  </c:pt>
                  <c:pt idx="1">
                    <c:v>Órgão ou entidade do poder público</c:v>
                  </c:pt>
                </c:lvl>
                <c:lvl>
                  <c:pt idx="0">
                    <c:v>Pessoa Física</c:v>
                  </c:pt>
                  <c:pt idx="1">
                    <c:v>Pessoa Jurídica</c:v>
                  </c:pt>
                </c:lvl>
              </c:multiLvlStrCache>
            </c:multiLvlStrRef>
          </c:cat>
          <c:val>
            <c:numRef>
              <c:f>' Gráficos e Tabelas'!$F$35:$F$39</c:f>
              <c:numCache>
                <c:formatCode>General</c:formatCode>
                <c:ptCount val="2"/>
                <c:pt idx="0">
                  <c:v>3</c:v>
                </c:pt>
              </c:numCache>
            </c:numRef>
          </c:val>
          <c:extLst>
            <c:ext xmlns:c16="http://schemas.microsoft.com/office/drawing/2014/chart" uri="{C3380CC4-5D6E-409C-BE32-E72D297353CC}">
              <c16:uniqueId val="{00000000-75E6-4B71-84B1-2BE0C53429A8}"/>
            </c:ext>
          </c:extLst>
        </c:ser>
        <c:dLbls>
          <c:showLegendKey val="0"/>
          <c:showVal val="0"/>
          <c:showCatName val="0"/>
          <c:showSerName val="0"/>
          <c:showPercent val="0"/>
          <c:showBubbleSize val="0"/>
        </c:dLbls>
        <c:gapWidth val="182"/>
        <c:axId val="1405451888"/>
        <c:axId val="559623856"/>
      </c:barChart>
      <c:catAx>
        <c:axId val="1405451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559623856"/>
        <c:crosses val="autoZero"/>
        <c:auto val="1"/>
        <c:lblAlgn val="ctr"/>
        <c:lblOffset val="100"/>
        <c:noMultiLvlLbl val="0"/>
      </c:catAx>
      <c:valAx>
        <c:axId val="5596238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405451888"/>
        <c:crosses val="autoZero"/>
        <c:crossBetween val="between"/>
      </c:valAx>
      <c:spPr>
        <a:noFill/>
        <a:ln>
          <a:noFill/>
        </a:ln>
        <a:effectLst/>
      </c:spPr>
    </c:plotArea>
    <c:legend>
      <c:legendPos val="r"/>
      <c:layout>
        <c:manualLayout>
          <c:xMode val="edge"/>
          <c:yMode val="edge"/>
          <c:x val="1.6891369591459298E-2"/>
          <c:y val="0.84686144793455898"/>
          <c:w val="0.34285714285714286"/>
          <c:h val="0.1389177054811992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Contribuições e Outras Informações da CP 1226_2023_P.xlsx] Gráficos e Tabelas!Tabela dinâmica15</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813365"/>
          </a:solidFill>
          <a:ln>
            <a:noFill/>
          </a:ln>
          <a:effectLst/>
        </c:spPr>
      </c:pivotFmt>
      <c:pivotFmt>
        <c:idx val="2"/>
        <c:spPr>
          <a:solidFill>
            <a:srgbClr val="813365"/>
          </a:solidFill>
          <a:ln>
            <a:noFill/>
          </a:ln>
          <a:effectLst/>
        </c:spPr>
      </c:pivotFmt>
      <c:pivotFmt>
        <c:idx val="3"/>
        <c:spPr>
          <a:solidFill>
            <a:srgbClr val="813365"/>
          </a:solidFill>
          <a:ln>
            <a:noFill/>
          </a:ln>
          <a:effectLst/>
        </c:spPr>
      </c:pivotFmt>
      <c:pivotFmt>
        <c:idx val="4"/>
        <c:spPr>
          <a:solidFill>
            <a:srgbClr val="813365"/>
          </a:solidFill>
          <a:ln>
            <a:noFill/>
          </a:ln>
          <a:effectLst/>
        </c:spPr>
      </c:pivotFmt>
      <c:pivotFmt>
        <c:idx val="5"/>
        <c:spPr>
          <a:solidFill>
            <a:srgbClr val="813365"/>
          </a:solidFill>
          <a:ln>
            <a:noFill/>
          </a:ln>
          <a:effectLst/>
        </c:spPr>
      </c:pivotFmt>
      <c:pivotFmt>
        <c:idx val="6"/>
        <c:spPr>
          <a:solidFill>
            <a:srgbClr val="813365"/>
          </a:solidFill>
          <a:ln>
            <a:noFill/>
          </a:ln>
          <a:effectLst/>
        </c:spPr>
      </c:pivotFmt>
      <c:pivotFmt>
        <c:idx val="7"/>
        <c:spPr>
          <a:solidFill>
            <a:srgbClr val="813365"/>
          </a:solidFill>
          <a:ln>
            <a:noFill/>
          </a:ln>
          <a:effectLst/>
        </c:spPr>
      </c:pivotFmt>
      <c:pivotFmt>
        <c:idx val="8"/>
        <c:spPr>
          <a:solidFill>
            <a:srgbClr val="813365"/>
          </a:solidFill>
          <a:ln>
            <a:noFill/>
          </a:ln>
          <a:effectLst/>
        </c:spPr>
      </c:pivotFmt>
      <c:pivotFmt>
        <c:idx val="9"/>
        <c:spPr>
          <a:solidFill>
            <a:srgbClr val="813365"/>
          </a:solidFill>
          <a:ln>
            <a:noFill/>
          </a:ln>
          <a:effectLst/>
        </c:spPr>
      </c:pivotFmt>
      <c:pivotFmt>
        <c:idx val="10"/>
        <c:spPr>
          <a:solidFill>
            <a:srgbClr val="813365"/>
          </a:solidFill>
          <a:ln>
            <a:noFill/>
          </a:ln>
          <a:effectLst/>
        </c:spPr>
      </c:pivotFmt>
    </c:pivotFmts>
    <c:plotArea>
      <c:layout>
        <c:manualLayout>
          <c:layoutTarget val="inner"/>
          <c:xMode val="edge"/>
          <c:yMode val="edge"/>
          <c:x val="8.0436547995603111E-2"/>
          <c:y val="0.15718237143433994"/>
          <c:w val="0.8843217006410784"/>
          <c:h val="0.28927814687226594"/>
        </c:manualLayout>
      </c:layout>
      <c:barChart>
        <c:barDir val="col"/>
        <c:grouping val="clustered"/>
        <c:varyColors val="0"/>
        <c:ser>
          <c:idx val="0"/>
          <c:order val="0"/>
          <c:tx>
            <c:strRef>
              <c:f>' Gráficos e Tabelas'!$E$14</c:f>
              <c:strCache>
                <c:ptCount val="1"/>
                <c:pt idx="0">
                  <c:v>Total</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EB6E-4A24-8681-D044F2E645C6}"/>
              </c:ext>
            </c:extLst>
          </c:dPt>
          <c:dPt>
            <c:idx val="1"/>
            <c:invertIfNegative val="0"/>
            <c:bubble3D val="0"/>
            <c:extLst>
              <c:ext xmlns:c16="http://schemas.microsoft.com/office/drawing/2014/chart" uri="{C3380CC4-5D6E-409C-BE32-E72D297353CC}">
                <c16:uniqueId val="{00000002-EB6E-4A24-8681-D044F2E645C6}"/>
              </c:ext>
            </c:extLst>
          </c:dPt>
          <c:dPt>
            <c:idx val="2"/>
            <c:invertIfNegative val="0"/>
            <c:bubble3D val="0"/>
            <c:extLst>
              <c:ext xmlns:c16="http://schemas.microsoft.com/office/drawing/2014/chart" uri="{C3380CC4-5D6E-409C-BE32-E72D297353CC}">
                <c16:uniqueId val="{00000003-EB6E-4A24-8681-D044F2E645C6}"/>
              </c:ext>
            </c:extLst>
          </c:dPt>
          <c:dPt>
            <c:idx val="3"/>
            <c:invertIfNegative val="0"/>
            <c:bubble3D val="0"/>
            <c:extLst>
              <c:ext xmlns:c16="http://schemas.microsoft.com/office/drawing/2014/chart" uri="{C3380CC4-5D6E-409C-BE32-E72D297353CC}">
                <c16:uniqueId val="{00000006-0FD2-4146-92E1-247C1B022C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Tabelas'!$D$15:$D$19</c:f>
              <c:multiLvlStrCache>
                <c:ptCount val="2"/>
                <c:lvl>
                  <c:pt idx="0">
                    <c:v>Pesquisador ou membro da comunidade científica</c:v>
                  </c:pt>
                  <c:pt idx="1">
                    <c:v>Órgão ou entidade do poder público</c:v>
                  </c:pt>
                </c:lvl>
                <c:lvl>
                  <c:pt idx="0">
                    <c:v>Pessoa Física</c:v>
                  </c:pt>
                  <c:pt idx="1">
                    <c:v>Pessoa Jurídica</c:v>
                  </c:pt>
                </c:lvl>
              </c:multiLvlStrCache>
            </c:multiLvlStrRef>
          </c:cat>
          <c:val>
            <c:numRef>
              <c:f>' Gráficos e Tabelas'!$E$15:$E$19</c:f>
              <c:numCache>
                <c:formatCode>General</c:formatCode>
                <c:ptCount val="2"/>
                <c:pt idx="0">
                  <c:v>5</c:v>
                </c:pt>
                <c:pt idx="1">
                  <c:v>1</c:v>
                </c:pt>
              </c:numCache>
            </c:numRef>
          </c:val>
          <c:extLst>
            <c:ext xmlns:c16="http://schemas.microsoft.com/office/drawing/2014/chart" uri="{C3380CC4-5D6E-409C-BE32-E72D297353CC}">
              <c16:uniqueId val="{00000000-EB6E-4A24-8681-D044F2E645C6}"/>
            </c:ext>
          </c:extLst>
        </c:ser>
        <c:dLbls>
          <c:showLegendKey val="0"/>
          <c:showVal val="0"/>
          <c:showCatName val="0"/>
          <c:showSerName val="0"/>
          <c:showPercent val="0"/>
          <c:showBubbleSize val="0"/>
        </c:dLbls>
        <c:gapWidth val="219"/>
        <c:overlap val="-27"/>
        <c:axId val="1328630287"/>
        <c:axId val="1479703167"/>
      </c:barChart>
      <c:catAx>
        <c:axId val="1328630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479703167"/>
        <c:crosses val="autoZero"/>
        <c:auto val="1"/>
        <c:lblAlgn val="ctr"/>
        <c:lblOffset val="100"/>
        <c:noMultiLvlLbl val="0"/>
      </c:catAx>
      <c:valAx>
        <c:axId val="14797031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3286302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pivotSource>
    <c:name>[Lista de Contribuições e Outras Informações da CP 1226_2023_P.xlsx] Gráficos e Tabelas!Tabela dinâmica1</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9629505936554008"/>
          <c:y val="0.1276051811575129"/>
          <c:w val="0.45444751343254869"/>
          <c:h val="0.66677646669524482"/>
        </c:manualLayout>
      </c:layout>
      <c:barChart>
        <c:barDir val="bar"/>
        <c:grouping val="percentStacked"/>
        <c:varyColors val="0"/>
        <c:ser>
          <c:idx val="0"/>
          <c:order val="0"/>
          <c:tx>
            <c:strRef>
              <c:f>' Gráficos e Tabelas'!$E$58:$E$59</c:f>
              <c:strCache>
                <c:ptCount val="1"/>
                <c:pt idx="0">
                  <c:v>Negativos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Tabelas'!$D$60:$D$64</c:f>
              <c:multiLvlStrCache>
                <c:ptCount val="2"/>
                <c:lvl>
                  <c:pt idx="0">
                    <c:v>Pesquisador ou membro da comunidade científica</c:v>
                  </c:pt>
                  <c:pt idx="1">
                    <c:v>Órgão ou entidade do poder público</c:v>
                  </c:pt>
                </c:lvl>
                <c:lvl>
                  <c:pt idx="0">
                    <c:v>Pessoa Física</c:v>
                  </c:pt>
                  <c:pt idx="1">
                    <c:v>Pessoa Jurídica</c:v>
                  </c:pt>
                </c:lvl>
              </c:multiLvlStrCache>
            </c:multiLvlStrRef>
          </c:cat>
          <c:val>
            <c:numRef>
              <c:f>' Gráficos e Tabelas'!$E$60:$E$64</c:f>
              <c:numCache>
                <c:formatCode>General</c:formatCode>
                <c:ptCount val="2"/>
                <c:pt idx="0">
                  <c:v>2</c:v>
                </c:pt>
              </c:numCache>
            </c:numRef>
          </c:val>
          <c:extLst>
            <c:ext xmlns:c16="http://schemas.microsoft.com/office/drawing/2014/chart" uri="{C3380CC4-5D6E-409C-BE32-E72D297353CC}">
              <c16:uniqueId val="{00000000-07D6-49D9-8DC7-AA11F416992A}"/>
            </c:ext>
          </c:extLst>
        </c:ser>
        <c:ser>
          <c:idx val="1"/>
          <c:order val="1"/>
          <c:tx>
            <c:strRef>
              <c:f>' Gráficos e Tabelas'!$F$58:$F$59</c:f>
              <c:strCache>
                <c:ptCount val="1"/>
                <c:pt idx="0">
                  <c:v>Positivos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Tabelas'!$D$60:$D$64</c:f>
              <c:multiLvlStrCache>
                <c:ptCount val="2"/>
                <c:lvl>
                  <c:pt idx="0">
                    <c:v>Pesquisador ou membro da comunidade científica</c:v>
                  </c:pt>
                  <c:pt idx="1">
                    <c:v>Órgão ou entidade do poder público</c:v>
                  </c:pt>
                </c:lvl>
                <c:lvl>
                  <c:pt idx="0">
                    <c:v>Pessoa Física</c:v>
                  </c:pt>
                  <c:pt idx="1">
                    <c:v>Pessoa Jurídica</c:v>
                  </c:pt>
                </c:lvl>
              </c:multiLvlStrCache>
            </c:multiLvlStrRef>
          </c:cat>
          <c:val>
            <c:numRef>
              <c:f>' Gráficos e Tabelas'!$F$60:$F$64</c:f>
              <c:numCache>
                <c:formatCode>General</c:formatCode>
                <c:ptCount val="2"/>
                <c:pt idx="0">
                  <c:v>1</c:v>
                </c:pt>
              </c:numCache>
            </c:numRef>
          </c:val>
          <c:extLst>
            <c:ext xmlns:c16="http://schemas.microsoft.com/office/drawing/2014/chart" uri="{C3380CC4-5D6E-409C-BE32-E72D297353CC}">
              <c16:uniqueId val="{00000000-36F2-4826-88EB-5FD9243AB29B}"/>
            </c:ext>
          </c:extLst>
        </c:ser>
        <c:ser>
          <c:idx val="2"/>
          <c:order val="2"/>
          <c:tx>
            <c:strRef>
              <c:f>' Gráficos e Tabelas'!$G$58:$G$59</c:f>
              <c:strCache>
                <c:ptCount val="1"/>
                <c:pt idx="0">
                  <c:v>Positivos e negativos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Gráficos e Tabelas'!$D$60:$D$64</c:f>
              <c:multiLvlStrCache>
                <c:ptCount val="2"/>
                <c:lvl>
                  <c:pt idx="0">
                    <c:v>Pesquisador ou membro da comunidade científica</c:v>
                  </c:pt>
                  <c:pt idx="1">
                    <c:v>Órgão ou entidade do poder público</c:v>
                  </c:pt>
                </c:lvl>
                <c:lvl>
                  <c:pt idx="0">
                    <c:v>Pessoa Física</c:v>
                  </c:pt>
                  <c:pt idx="1">
                    <c:v>Pessoa Jurídica</c:v>
                  </c:pt>
                </c:lvl>
              </c:multiLvlStrCache>
            </c:multiLvlStrRef>
          </c:cat>
          <c:val>
            <c:numRef>
              <c:f>' Gráficos e Tabelas'!$G$60:$G$64</c:f>
              <c:numCache>
                <c:formatCode>General</c:formatCode>
                <c:ptCount val="2"/>
                <c:pt idx="0">
                  <c:v>2</c:v>
                </c:pt>
                <c:pt idx="1">
                  <c:v>1</c:v>
                </c:pt>
              </c:numCache>
            </c:numRef>
          </c:val>
          <c:extLst>
            <c:ext xmlns:c16="http://schemas.microsoft.com/office/drawing/2014/chart" uri="{C3380CC4-5D6E-409C-BE32-E72D297353CC}">
              <c16:uniqueId val="{00000001-36F2-4826-88EB-5FD9243AB29B}"/>
            </c:ext>
          </c:extLst>
        </c:ser>
        <c:dLbls>
          <c:showLegendKey val="0"/>
          <c:showVal val="0"/>
          <c:showCatName val="0"/>
          <c:showSerName val="0"/>
          <c:showPercent val="0"/>
          <c:showBubbleSize val="0"/>
        </c:dLbls>
        <c:gapWidth val="150"/>
        <c:overlap val="100"/>
        <c:axId val="1519191759"/>
        <c:axId val="1518994495"/>
      </c:barChart>
      <c:catAx>
        <c:axId val="15191917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518994495"/>
        <c:crosses val="autoZero"/>
        <c:auto val="1"/>
        <c:lblAlgn val="ctr"/>
        <c:lblOffset val="100"/>
        <c:noMultiLvlLbl val="0"/>
      </c:catAx>
      <c:valAx>
        <c:axId val="1518994495"/>
        <c:scaling>
          <c:orientation val="minMax"/>
        </c:scaling>
        <c:delete val="1"/>
        <c:axPos val="b"/>
        <c:numFmt formatCode="0%" sourceLinked="1"/>
        <c:majorTickMark val="none"/>
        <c:minorTickMark val="none"/>
        <c:tickLblPos val="nextTo"/>
        <c:crossAx val="1519191759"/>
        <c:crosses val="autoZero"/>
        <c:crossBetween val="between"/>
      </c:valAx>
      <c:spPr>
        <a:noFill/>
        <a:ln>
          <a:noFill/>
        </a:ln>
        <a:effectLst/>
      </c:spPr>
    </c:plotArea>
    <c:legend>
      <c:legendPos val="r"/>
      <c:layout>
        <c:manualLayout>
          <c:xMode val="edge"/>
          <c:yMode val="edge"/>
          <c:x val="9.4562032274652444E-2"/>
          <c:y val="0.86004083401324949"/>
          <c:w val="0.33900046247079529"/>
          <c:h val="0.139959188482528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609169467851608"/>
          <c:y val="8.7113348232001508E-2"/>
          <c:w val="0.38750471980476126"/>
          <c:h val="0.86777153518940109"/>
        </c:manualLayout>
      </c:layout>
      <c:radarChart>
        <c:radarStyle val="marker"/>
        <c:varyColors val="0"/>
        <c:ser>
          <c:idx val="0"/>
          <c:order val="0"/>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Dados_TD!$H$2:$H$53</c:f>
              <c:strCache>
                <c:ptCount val="52"/>
                <c:pt idx="0">
                  <c:v>Parte 1</c:v>
                </c:pt>
                <c:pt idx="1">
                  <c:v>Parte 2 </c:v>
                </c:pt>
                <c:pt idx="2">
                  <c:v>Parte 3 </c:v>
                </c:pt>
                <c:pt idx="3">
                  <c:v>Parte 4 </c:v>
                </c:pt>
                <c:pt idx="4">
                  <c:v>Parte 5 </c:v>
                </c:pt>
                <c:pt idx="5">
                  <c:v>Parte 6 </c:v>
                </c:pt>
                <c:pt idx="6">
                  <c:v>Parte 7 </c:v>
                </c:pt>
                <c:pt idx="7">
                  <c:v>Parte 8 </c:v>
                </c:pt>
                <c:pt idx="8">
                  <c:v>Parte 9 </c:v>
                </c:pt>
                <c:pt idx="9">
                  <c:v>Parte 10 </c:v>
                </c:pt>
                <c:pt idx="10">
                  <c:v>Parte 11 </c:v>
                </c:pt>
                <c:pt idx="11">
                  <c:v>Parte 12 </c:v>
                </c:pt>
                <c:pt idx="12">
                  <c:v>Parte 13 </c:v>
                </c:pt>
                <c:pt idx="13">
                  <c:v>Parte 14 </c:v>
                </c:pt>
                <c:pt idx="14">
                  <c:v>Parte 15 </c:v>
                </c:pt>
                <c:pt idx="15">
                  <c:v>Parte 16 </c:v>
                </c:pt>
                <c:pt idx="16">
                  <c:v>Parte 17 </c:v>
                </c:pt>
                <c:pt idx="17">
                  <c:v>Parte 18 </c:v>
                </c:pt>
                <c:pt idx="18">
                  <c:v>Parte 19 </c:v>
                </c:pt>
                <c:pt idx="19">
                  <c:v>Parte 20 </c:v>
                </c:pt>
                <c:pt idx="20">
                  <c:v>Parte 21 </c:v>
                </c:pt>
                <c:pt idx="21">
                  <c:v>Parte 22 </c:v>
                </c:pt>
                <c:pt idx="22">
                  <c:v>Parte 23 </c:v>
                </c:pt>
                <c:pt idx="23">
                  <c:v>Parte 24 </c:v>
                </c:pt>
                <c:pt idx="24">
                  <c:v>Parte 25 </c:v>
                </c:pt>
                <c:pt idx="25">
                  <c:v>Parte 26 </c:v>
                </c:pt>
                <c:pt idx="26">
                  <c:v>Parte 27 </c:v>
                </c:pt>
                <c:pt idx="27">
                  <c:v>Parte 28 </c:v>
                </c:pt>
                <c:pt idx="28">
                  <c:v>Parte 29 </c:v>
                </c:pt>
                <c:pt idx="29">
                  <c:v>Parte 30 </c:v>
                </c:pt>
                <c:pt idx="30">
                  <c:v>Parte 31 </c:v>
                </c:pt>
                <c:pt idx="31">
                  <c:v>Parte 32 </c:v>
                </c:pt>
                <c:pt idx="32">
                  <c:v>Parte 33 </c:v>
                </c:pt>
                <c:pt idx="33">
                  <c:v>Parte 34 </c:v>
                </c:pt>
                <c:pt idx="34">
                  <c:v>Parte 35 </c:v>
                </c:pt>
                <c:pt idx="35">
                  <c:v>Parte 36 </c:v>
                </c:pt>
                <c:pt idx="36">
                  <c:v>Parte 37 </c:v>
                </c:pt>
                <c:pt idx="37">
                  <c:v>Parte 38 </c:v>
                </c:pt>
                <c:pt idx="38">
                  <c:v>Parte 39 </c:v>
                </c:pt>
                <c:pt idx="39">
                  <c:v>Parte 40 </c:v>
                </c:pt>
                <c:pt idx="40">
                  <c:v>Parte 41 </c:v>
                </c:pt>
                <c:pt idx="41">
                  <c:v>Parte 42 </c:v>
                </c:pt>
                <c:pt idx="42">
                  <c:v>Parte 43 </c:v>
                </c:pt>
                <c:pt idx="43">
                  <c:v>Parte 44 </c:v>
                </c:pt>
                <c:pt idx="44">
                  <c:v>Parte 45 </c:v>
                </c:pt>
                <c:pt idx="45">
                  <c:v>Parte 46 </c:v>
                </c:pt>
                <c:pt idx="46">
                  <c:v>Parte 47 </c:v>
                </c:pt>
                <c:pt idx="47">
                  <c:v>Parte 48 </c:v>
                </c:pt>
                <c:pt idx="48">
                  <c:v>Parte 49 </c:v>
                </c:pt>
                <c:pt idx="49">
                  <c:v>Parte 50 </c:v>
                </c:pt>
                <c:pt idx="50">
                  <c:v>Parte 51 </c:v>
                </c:pt>
                <c:pt idx="51">
                  <c:v>Parte 52 </c:v>
                </c:pt>
              </c:strCache>
            </c:strRef>
          </c:cat>
          <c:val>
            <c:numRef>
              <c:f>Dados_TD!$I$2:$I$53</c:f>
              <c:numCache>
                <c:formatCode>General</c:formatCode>
                <c:ptCount val="52"/>
                <c:pt idx="0">
                  <c:v>1</c:v>
                </c:pt>
                <c:pt idx="1">
                  <c:v>1</c:v>
                </c:pt>
                <c:pt idx="2">
                  <c:v>2</c:v>
                </c:pt>
                <c:pt idx="3">
                  <c:v>3</c:v>
                </c:pt>
                <c:pt idx="4">
                  <c:v>2</c:v>
                </c:pt>
                <c:pt idx="5">
                  <c:v>1</c:v>
                </c:pt>
                <c:pt idx="6">
                  <c:v>1</c:v>
                </c:pt>
                <c:pt idx="7">
                  <c:v>1</c:v>
                </c:pt>
                <c:pt idx="8">
                  <c:v>1</c:v>
                </c:pt>
                <c:pt idx="9">
                  <c:v>1</c:v>
                </c:pt>
                <c:pt idx="10">
                  <c:v>1</c:v>
                </c:pt>
                <c:pt idx="11">
                  <c:v>1</c:v>
                </c:pt>
                <c:pt idx="12">
                  <c:v>1</c:v>
                </c:pt>
                <c:pt idx="13">
                  <c:v>1</c:v>
                </c:pt>
                <c:pt idx="14">
                  <c:v>1</c:v>
                </c:pt>
                <c:pt idx="15">
                  <c:v>1</c:v>
                </c:pt>
                <c:pt idx="16">
                  <c:v>1</c:v>
                </c:pt>
                <c:pt idx="17">
                  <c:v>1</c:v>
                </c:pt>
                <c:pt idx="18">
                  <c:v>3</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3</c:v>
                </c:pt>
                <c:pt idx="43">
                  <c:v>1</c:v>
                </c:pt>
                <c:pt idx="44">
                  <c:v>1</c:v>
                </c:pt>
                <c:pt idx="45">
                  <c:v>1</c:v>
                </c:pt>
                <c:pt idx="46">
                  <c:v>2</c:v>
                </c:pt>
                <c:pt idx="47">
                  <c:v>2</c:v>
                </c:pt>
                <c:pt idx="48">
                  <c:v>2</c:v>
                </c:pt>
                <c:pt idx="49">
                  <c:v>2</c:v>
                </c:pt>
                <c:pt idx="50">
                  <c:v>4</c:v>
                </c:pt>
                <c:pt idx="51">
                  <c:v>3</c:v>
                </c:pt>
              </c:numCache>
            </c:numRef>
          </c:val>
          <c:extLst>
            <c:ext xmlns:c16="http://schemas.microsoft.com/office/drawing/2014/chart" uri="{C3380CC4-5D6E-409C-BE32-E72D297353CC}">
              <c16:uniqueId val="{00000000-7D67-437B-B4C6-3B795BAC1869}"/>
            </c:ext>
          </c:extLst>
        </c:ser>
        <c:dLbls>
          <c:showLegendKey val="0"/>
          <c:showVal val="0"/>
          <c:showCatName val="0"/>
          <c:showSerName val="0"/>
          <c:showPercent val="0"/>
          <c:showBubbleSize val="0"/>
        </c:dLbls>
        <c:axId val="1728031904"/>
        <c:axId val="1873744080"/>
      </c:radarChart>
      <c:catAx>
        <c:axId val="1728031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pt-BR"/>
          </a:p>
        </c:txPr>
        <c:crossAx val="1873744080"/>
        <c:crosses val="autoZero"/>
        <c:auto val="1"/>
        <c:lblAlgn val="ctr"/>
        <c:lblOffset val="100"/>
        <c:noMultiLvlLbl val="0"/>
      </c:catAx>
      <c:valAx>
        <c:axId val="187374408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crossAx val="1728031904"/>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chart" Target="../charts/chart1.xml"/><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6.png"/><Relationship Id="rId11" Type="http://schemas.openxmlformats.org/officeDocument/2006/relationships/chart" Target="../charts/chart5.xml"/><Relationship Id="rId5" Type="http://schemas.microsoft.com/office/2007/relationships/hdphoto" Target="../media/hdphoto1.wdp"/><Relationship Id="rId10" Type="http://schemas.openxmlformats.org/officeDocument/2006/relationships/chart" Target="../charts/chart4.xml"/><Relationship Id="rId4" Type="http://schemas.openxmlformats.org/officeDocument/2006/relationships/image" Target="../media/image5.png"/><Relationship Id="rId9"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16933</xdr:colOff>
      <xdr:row>0</xdr:row>
      <xdr:rowOff>101600</xdr:rowOff>
    </xdr:from>
    <xdr:to>
      <xdr:col>12</xdr:col>
      <xdr:colOff>205740</xdr:colOff>
      <xdr:row>1</xdr:row>
      <xdr:rowOff>67734</xdr:rowOff>
    </xdr:to>
    <xdr:sp macro="" textlink="">
      <xdr:nvSpPr>
        <xdr:cNvPr id="2" name="Retângulo 1">
          <a:extLst>
            <a:ext uri="{FF2B5EF4-FFF2-40B4-BE49-F238E27FC236}">
              <a16:creationId xmlns:a16="http://schemas.microsoft.com/office/drawing/2014/main" id="{00000000-0008-0000-0100-000002000000}"/>
            </a:ext>
          </a:extLst>
        </xdr:cNvPr>
        <xdr:cNvSpPr/>
      </xdr:nvSpPr>
      <xdr:spPr>
        <a:xfrm>
          <a:off x="85513" y="101600"/>
          <a:ext cx="12723707" cy="1253914"/>
        </a:xfrm>
        <a:prstGeom prst="rect">
          <a:avLst/>
        </a:prstGeom>
        <a:solidFill>
          <a:schemeClr val="bg1"/>
        </a:solidFill>
        <a:ln/>
        <a:effectLst>
          <a:outerShdw blurRad="63500" sx="102000" sy="102000" algn="ctr" rotWithShape="0">
            <a:prstClr val="black">
              <a:alpha val="40000"/>
            </a:prstClr>
          </a:outerShdw>
        </a:effectLst>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rtl="0"/>
          <a:endParaRPr lang="en-GB" sz="1100"/>
        </a:p>
      </xdr:txBody>
    </xdr:sp>
    <xdr:clientData/>
  </xdr:twoCellAnchor>
  <xdr:oneCellAnchor>
    <xdr:from>
      <xdr:col>11</xdr:col>
      <xdr:colOff>213360</xdr:colOff>
      <xdr:row>2</xdr:row>
      <xdr:rowOff>0</xdr:rowOff>
    </xdr:from>
    <xdr:ext cx="184731" cy="252249"/>
    <xdr:sp macro="" textlink="">
      <xdr:nvSpPr>
        <xdr:cNvPr id="3" name="CaixaDeTexto 2">
          <a:extLst>
            <a:ext uri="{FF2B5EF4-FFF2-40B4-BE49-F238E27FC236}">
              <a16:creationId xmlns:a16="http://schemas.microsoft.com/office/drawing/2014/main" id="{00000000-0008-0000-0100-000003000000}"/>
            </a:ext>
          </a:extLst>
        </xdr:cNvPr>
        <xdr:cNvSpPr txBox="1"/>
      </xdr:nvSpPr>
      <xdr:spPr>
        <a:xfrm>
          <a:off x="21349335" y="3038475"/>
          <a:ext cx="184731" cy="252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twoCellAnchor>
    <xdr:from>
      <xdr:col>1</xdr:col>
      <xdr:colOff>0</xdr:colOff>
      <xdr:row>0</xdr:row>
      <xdr:rowOff>524933</xdr:rowOff>
    </xdr:from>
    <xdr:to>
      <xdr:col>5</xdr:col>
      <xdr:colOff>3550863</xdr:colOff>
      <xdr:row>0</xdr:row>
      <xdr:rowOff>524933</xdr:rowOff>
    </xdr:to>
    <xdr:cxnSp macro="">
      <xdr:nvCxnSpPr>
        <xdr:cNvPr id="4" name="Conector reto 3">
          <a:extLst>
            <a:ext uri="{FF2B5EF4-FFF2-40B4-BE49-F238E27FC236}">
              <a16:creationId xmlns:a16="http://schemas.microsoft.com/office/drawing/2014/main" id="{00000000-0008-0000-0100-000004000000}"/>
            </a:ext>
          </a:extLst>
        </xdr:cNvPr>
        <xdr:cNvCxnSpPr/>
      </xdr:nvCxnSpPr>
      <xdr:spPr>
        <a:xfrm>
          <a:off x="66675" y="524933"/>
          <a:ext cx="6808413" cy="0"/>
        </a:xfrm>
        <a:prstGeom prst="line">
          <a:avLst/>
        </a:prstGeom>
        <a:ln>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xdr:colOff>
      <xdr:row>0</xdr:row>
      <xdr:rowOff>72390</xdr:rowOff>
    </xdr:from>
    <xdr:to>
      <xdr:col>12</xdr:col>
      <xdr:colOff>396239</xdr:colOff>
      <xdr:row>1</xdr:row>
      <xdr:rowOff>47625</xdr:rowOff>
    </xdr:to>
    <xdr:grpSp>
      <xdr:nvGrpSpPr>
        <xdr:cNvPr id="5" name="Agrupar 4">
          <a:extLst>
            <a:ext uri="{FF2B5EF4-FFF2-40B4-BE49-F238E27FC236}">
              <a16:creationId xmlns:a16="http://schemas.microsoft.com/office/drawing/2014/main" id="{00000000-0008-0000-0100-000005000000}"/>
            </a:ext>
          </a:extLst>
        </xdr:cNvPr>
        <xdr:cNvGrpSpPr/>
      </xdr:nvGrpSpPr>
      <xdr:grpSpPr>
        <a:xfrm>
          <a:off x="68581" y="72390"/>
          <a:ext cx="15902938" cy="1263015"/>
          <a:chOff x="4443455" y="181206"/>
          <a:chExt cx="5502220" cy="1119676"/>
        </a:xfrm>
      </xdr:grpSpPr>
      <xdr:sp macro="" textlink="">
        <xdr:nvSpPr>
          <xdr:cNvPr id="6" name="CaixaDeTexto 5">
            <a:extLst>
              <a:ext uri="{FF2B5EF4-FFF2-40B4-BE49-F238E27FC236}">
                <a16:creationId xmlns:a16="http://schemas.microsoft.com/office/drawing/2014/main" id="{00000000-0008-0000-0100-000006000000}"/>
              </a:ext>
            </a:extLst>
          </xdr:cNvPr>
          <xdr:cNvSpPr txBox="1"/>
        </xdr:nvSpPr>
        <xdr:spPr>
          <a:xfrm>
            <a:off x="4490801" y="181206"/>
            <a:ext cx="5454874" cy="1043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800" b="1">
                <a:solidFill>
                  <a:schemeClr val="accent1">
                    <a:lumMod val="50000"/>
                  </a:schemeClr>
                </a:solidFill>
                <a:latin typeface="Tw Cen MT" panose="020B0602020104020603" pitchFamily="34" charset="0"/>
              </a:rPr>
              <a:t>ANÁLISE DAS CONTRIBUIÇÕES</a:t>
            </a:r>
          </a:p>
        </xdr:txBody>
      </xdr:sp>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4443455" y="721474"/>
            <a:ext cx="4131371" cy="579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600" b="1">
                <a:solidFill>
                  <a:schemeClr val="accent1">
                    <a:lumMod val="50000"/>
                  </a:schemeClr>
                </a:solidFill>
                <a:latin typeface="Calibri" panose="020F0502020204030204" pitchFamily="34" charset="0"/>
                <a:cs typeface="Calibri" panose="020F0502020204030204" pitchFamily="34" charset="0"/>
              </a:rPr>
              <a:t>Consulta</a:t>
            </a:r>
            <a:r>
              <a:rPr lang="pt-BR" sz="1600" b="1" baseline="0">
                <a:solidFill>
                  <a:schemeClr val="accent1">
                    <a:lumMod val="50000"/>
                  </a:schemeClr>
                </a:solidFill>
                <a:latin typeface="Calibri" panose="020F0502020204030204" pitchFamily="34" charset="0"/>
                <a:cs typeface="Calibri" panose="020F0502020204030204" pitchFamily="34" charset="0"/>
              </a:rPr>
              <a:t> Pública</a:t>
            </a:r>
            <a:r>
              <a:rPr lang="pt-BR" sz="1600" b="1">
                <a:solidFill>
                  <a:schemeClr val="accent1">
                    <a:lumMod val="50000"/>
                  </a:schemeClr>
                </a:solidFill>
                <a:latin typeface="Calibri" panose="020F0502020204030204" pitchFamily="34" charset="0"/>
                <a:cs typeface="Calibri" panose="020F0502020204030204" pitchFamily="34" charset="0"/>
              </a:rPr>
              <a:t> nº 1.226/2023</a:t>
            </a:r>
          </a:p>
          <a:p>
            <a:r>
              <a:rPr lang="pt-BR" sz="1600" b="1">
                <a:solidFill>
                  <a:schemeClr val="accent1">
                    <a:lumMod val="50000"/>
                  </a:schemeClr>
                </a:solidFill>
                <a:latin typeface="Calibri" panose="020F0502020204030204" pitchFamily="34" charset="0"/>
                <a:cs typeface="Calibri" panose="020F0502020204030204" pitchFamily="34" charset="0"/>
              </a:rPr>
              <a:t>Assunto:</a:t>
            </a:r>
            <a:r>
              <a:rPr lang="pt-BR" sz="1600">
                <a:solidFill>
                  <a:schemeClr val="accent1">
                    <a:lumMod val="50000"/>
                  </a:schemeClr>
                </a:solidFill>
                <a:latin typeface="Calibri" panose="020F0502020204030204" pitchFamily="34" charset="0"/>
                <a:cs typeface="Calibri" panose="020F0502020204030204" pitchFamily="34" charset="0"/>
              </a:rPr>
              <a:t> </a:t>
            </a:r>
            <a:r>
              <a:rPr lang="pt-BR" sz="1600" i="0">
                <a:solidFill>
                  <a:schemeClr val="accent1">
                    <a:lumMod val="50000"/>
                  </a:schemeClr>
                </a:solidFill>
                <a:latin typeface="Calibri" panose="020F0502020204030204" pitchFamily="34" charset="0"/>
                <a:cs typeface="Calibri" panose="020F0502020204030204" pitchFamily="34" charset="0"/>
              </a:rPr>
              <a:t>Assunto: Proposta de texto da Monografia Teste de Sensibilização Cutânea da Farmacopeia Brasileira</a:t>
            </a:r>
          </a:p>
        </xdr:txBody>
      </xdr:sp>
    </xdr:grpSp>
    <xdr:clientData/>
  </xdr:twoCellAnchor>
  <xdr:twoCellAnchor editAs="oneCell">
    <xdr:from>
      <xdr:col>6</xdr:col>
      <xdr:colOff>1691640</xdr:colOff>
      <xdr:row>0</xdr:row>
      <xdr:rowOff>121919</xdr:rowOff>
    </xdr:from>
    <xdr:to>
      <xdr:col>7</xdr:col>
      <xdr:colOff>777876</xdr:colOff>
      <xdr:row>0</xdr:row>
      <xdr:rowOff>629835</xdr:rowOff>
    </xdr:to>
    <xdr:pic>
      <xdr:nvPicPr>
        <xdr:cNvPr id="8" name="Imagem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78440" y="121919"/>
          <a:ext cx="3292476" cy="507916"/>
        </a:xfrm>
        <a:prstGeom prst="rect">
          <a:avLst/>
        </a:prstGeom>
      </xdr:spPr>
    </xdr:pic>
    <xdr:clientData/>
  </xdr:twoCellAnchor>
  <xdr:twoCellAnchor editAs="absolute">
    <xdr:from>
      <xdr:col>1</xdr:col>
      <xdr:colOff>0</xdr:colOff>
      <xdr:row>1</xdr:row>
      <xdr:rowOff>242942</xdr:rowOff>
    </xdr:from>
    <xdr:to>
      <xdr:col>5</xdr:col>
      <xdr:colOff>2750820</xdr:colOff>
      <xdr:row>1</xdr:row>
      <xdr:rowOff>1600142</xdr:rowOff>
    </xdr:to>
    <mc:AlternateContent xmlns:mc="http://schemas.openxmlformats.org/markup-compatibility/2006" xmlns:sle15="http://schemas.microsoft.com/office/drawing/2012/slicer">
      <mc:Choice Requires="sle15">
        <xdr:graphicFrame macro="">
          <xdr:nvGraphicFramePr>
            <xdr:cNvPr id="9" name="Dispositivos">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Dispositivos"/>
            </a:graphicData>
          </a:graphic>
        </xdr:graphicFrame>
      </mc:Choice>
      <mc:Fallback xmlns="">
        <xdr:sp macro="" textlink="">
          <xdr:nvSpPr>
            <xdr:cNvPr id="0" name=""/>
            <xdr:cNvSpPr>
              <a:spLocks noTextEdit="1"/>
            </xdr:cNvSpPr>
          </xdr:nvSpPr>
          <xdr:spPr>
            <a:xfrm>
              <a:off x="66675" y="1528817"/>
              <a:ext cx="6806415" cy="1357200"/>
            </a:xfrm>
            <a:prstGeom prst="rect">
              <a:avLst/>
            </a:prstGeom>
            <a:solidFill>
              <a:prstClr val="white"/>
            </a:solidFill>
            <a:ln w="1">
              <a:solidFill>
                <a:prstClr val="green"/>
              </a:solidFill>
            </a:ln>
          </xdr:spPr>
          <xdr:txBody>
            <a:bodyPr vertOverflow="clip" horzOverflow="clip"/>
            <a:lstStyle/>
            <a:p>
              <a:r>
                <a:rPr lang="pt-BR" sz="1100"/>
                <a:t>Esta forma representa um slicer da tabela. As segmentações de dados da tabela não são suportadas nesta versão do Excel.
Se a forma tiver sido modificada em uma versão anterior do Excel, ou se a pasta de trabalho foi salva no Excel 2007 ou anterior, a segmentação de dados não pode ser usada.</a:t>
              </a:r>
            </a:p>
          </xdr:txBody>
        </xdr:sp>
      </mc:Fallback>
    </mc:AlternateContent>
    <xdr:clientData/>
  </xdr:twoCellAnchor>
  <xdr:twoCellAnchor editAs="absolute">
    <xdr:from>
      <xdr:col>5</xdr:col>
      <xdr:colOff>2788920</xdr:colOff>
      <xdr:row>1</xdr:row>
      <xdr:rowOff>228601</xdr:rowOff>
    </xdr:from>
    <xdr:to>
      <xdr:col>7</xdr:col>
      <xdr:colOff>15240</xdr:colOff>
      <xdr:row>1</xdr:row>
      <xdr:rowOff>1615441</xdr:rowOff>
    </xdr:to>
    <mc:AlternateContent xmlns:mc="http://schemas.openxmlformats.org/markup-compatibility/2006">
      <mc:Choice xmlns:sle15="http://schemas.microsoft.com/office/drawing/2012/slicer" Requires="sle15">
        <xdr:graphicFrame macro="">
          <xdr:nvGraphicFramePr>
            <xdr:cNvPr id="11" name="Instituição">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Instituição"/>
            </a:graphicData>
          </a:graphic>
        </xdr:graphicFrame>
      </mc:Choice>
      <mc:Fallback>
        <xdr:sp macro="" textlink="">
          <xdr:nvSpPr>
            <xdr:cNvPr id="0" name=""/>
            <xdr:cNvSpPr>
              <a:spLocks noTextEdit="1"/>
            </xdr:cNvSpPr>
          </xdr:nvSpPr>
          <xdr:spPr>
            <a:xfrm>
              <a:off x="7155180" y="1516381"/>
              <a:ext cx="5753100" cy="1386840"/>
            </a:xfrm>
            <a:prstGeom prst="rect">
              <a:avLst/>
            </a:prstGeom>
            <a:solidFill>
              <a:prstClr val="white"/>
            </a:solidFill>
            <a:ln w="1">
              <a:solidFill>
                <a:prstClr val="green"/>
              </a:solidFill>
            </a:ln>
          </xdr:spPr>
          <xdr:txBody>
            <a:bodyPr vertOverflow="clip" horzOverflow="clip"/>
            <a:lstStyle/>
            <a:p>
              <a:r>
                <a:rPr lang="pt-BR" sz="1100"/>
                <a:t>Esta forma representa um slicer da tabela. As segmentações de dados da tabela não são suportadas nesta versão do Excel.
Se a forma tiver sido modificada em uma versão anterior do Excel, ou se a pasta de trabalho foi salva no Excel 2007 ou anterior, a segmentação de dados não pode ser usada.</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1196340</xdr:colOff>
      <xdr:row>0</xdr:row>
      <xdr:rowOff>93132</xdr:rowOff>
    </xdr:from>
    <xdr:to>
      <xdr:col>10</xdr:col>
      <xdr:colOff>364070</xdr:colOff>
      <xdr:row>0</xdr:row>
      <xdr:rowOff>1346200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3796665" y="93132"/>
          <a:ext cx="10750130" cy="1253068"/>
        </a:xfrm>
        <a:prstGeom prst="rect">
          <a:avLst/>
        </a:prstGeom>
        <a:ln>
          <a:noFill/>
        </a:ln>
        <a:effectLst>
          <a:outerShdw blurRad="63500" sx="102000" sy="102000" algn="ctr"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Tw Cen MT" panose="020B0602020104020603" pitchFamily="34" charset="0"/>
              <a:ea typeface="+mn-ea"/>
              <a:cs typeface="+mn-cs"/>
            </a:rPr>
            <a:t>LISTA DE CONTRIBUIÇÕES POR</a:t>
          </a:r>
          <a:r>
            <a:rPr lang="pt-BR" sz="1600" b="1" baseline="0">
              <a:solidFill>
                <a:schemeClr val="dk1"/>
              </a:solidFill>
              <a:effectLst/>
              <a:latin typeface="Tw Cen MT" panose="020B0602020104020603" pitchFamily="34" charset="0"/>
              <a:ea typeface="+mn-ea"/>
              <a:cs typeface="+mn-cs"/>
            </a:rPr>
            <a:t> PESSOA FÍSICA/JURÍDICA</a:t>
          </a:r>
        </a:p>
        <a:p>
          <a:pPr marL="0" marR="0" lvl="0" indent="0" algn="ctr" defTabSz="914400" eaLnBrk="1" fontAlgn="auto" latinLnBrk="0" hangingPunct="1">
            <a:lnSpc>
              <a:spcPct val="100000"/>
            </a:lnSpc>
            <a:spcBef>
              <a:spcPts val="0"/>
            </a:spcBef>
            <a:spcAft>
              <a:spcPts val="0"/>
            </a:spcAft>
            <a:buClrTx/>
            <a:buSzTx/>
            <a:buFontTx/>
            <a:buNone/>
            <a:tabLst/>
            <a:defRPr/>
          </a:pPr>
          <a:endParaRPr lang="pt-BR" sz="1600" b="1" baseline="0">
            <a:solidFill>
              <a:schemeClr val="dk1"/>
            </a:solidFill>
            <a:effectLst/>
            <a:latin typeface="Tw Cen MT" panose="020B0602020104020603"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BR" sz="1600" b="1">
              <a:solidFill>
                <a:schemeClr val="dk1"/>
              </a:solidFill>
              <a:effectLst/>
              <a:latin typeface="Tw Cen MT" panose="020B0602020104020603" pitchFamily="34" charset="0"/>
              <a:ea typeface="+mn-ea"/>
              <a:cs typeface="+mn-cs"/>
            </a:rPr>
            <a:t>CONSULTA PÚBLICA Nº 1.226/2023</a:t>
          </a:r>
        </a:p>
        <a:p>
          <a:pPr marL="0" marR="0" lvl="0" indent="0" algn="ctr" defTabSz="914400" eaLnBrk="1" fontAlgn="auto" latinLnBrk="0" hangingPunct="1">
            <a:lnSpc>
              <a:spcPct val="100000"/>
            </a:lnSpc>
            <a:spcBef>
              <a:spcPts val="0"/>
            </a:spcBef>
            <a:spcAft>
              <a:spcPts val="0"/>
            </a:spcAft>
            <a:buClrTx/>
            <a:buSzTx/>
            <a:buFontTx/>
            <a:buNone/>
            <a:tabLst/>
            <a:defRPr/>
          </a:pPr>
          <a:endParaRPr lang="pt-BR" sz="800" b="1">
            <a:solidFill>
              <a:schemeClr val="dk1"/>
            </a:solidFill>
            <a:effectLst/>
            <a:latin typeface="Tw Cen MT" panose="020B0602020104020603"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pt-BR" sz="1400" b="0">
              <a:solidFill>
                <a:schemeClr val="dk1"/>
              </a:solidFill>
              <a:effectLst/>
              <a:latin typeface="Tw Cen MT" panose="020B0602020104020603" pitchFamily="34" charset="0"/>
              <a:ea typeface="+mn-ea"/>
              <a:cs typeface="+mn-cs"/>
            </a:rPr>
            <a:t>Assunto: Proposta de texto da Monografia Teste de Sensibilização Cutânea da Farmacopeia Brasileira</a:t>
          </a:r>
          <a:endParaRPr lang="pt-BR" sz="1400" b="0">
            <a:latin typeface="Tw Cen MT" panose="020B0602020104020603" pitchFamily="34" charset="0"/>
          </a:endParaRPr>
        </a:p>
      </xdr:txBody>
    </xdr:sp>
    <xdr:clientData/>
  </xdr:twoCellAnchor>
  <xdr:twoCellAnchor editAs="oneCell">
    <xdr:from>
      <xdr:col>0</xdr:col>
      <xdr:colOff>33867</xdr:colOff>
      <xdr:row>0</xdr:row>
      <xdr:rowOff>601136</xdr:rowOff>
    </xdr:from>
    <xdr:to>
      <xdr:col>2</xdr:col>
      <xdr:colOff>440268</xdr:colOff>
      <xdr:row>0</xdr:row>
      <xdr:rowOff>1082462</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867" y="601136"/>
          <a:ext cx="3006726" cy="481326"/>
        </a:xfrm>
        <a:prstGeom prst="rect">
          <a:avLst/>
        </a:prstGeom>
      </xdr:spPr>
    </xdr:pic>
    <xdr:clientData/>
  </xdr:twoCellAnchor>
  <xdr:twoCellAnchor>
    <xdr:from>
      <xdr:col>3</xdr:col>
      <xdr:colOff>1219197</xdr:colOff>
      <xdr:row>0</xdr:row>
      <xdr:rowOff>482601</xdr:rowOff>
    </xdr:from>
    <xdr:to>
      <xdr:col>8</xdr:col>
      <xdr:colOff>1163263</xdr:colOff>
      <xdr:row>0</xdr:row>
      <xdr:rowOff>482601</xdr:rowOff>
    </xdr:to>
    <xdr:cxnSp macro="">
      <xdr:nvCxnSpPr>
        <xdr:cNvPr id="4" name="Conector reto 3">
          <a:extLst>
            <a:ext uri="{FF2B5EF4-FFF2-40B4-BE49-F238E27FC236}">
              <a16:creationId xmlns:a16="http://schemas.microsoft.com/office/drawing/2014/main" id="{00000000-0008-0000-0200-000004000000}"/>
            </a:ext>
          </a:extLst>
        </xdr:cNvPr>
        <xdr:cNvCxnSpPr/>
      </xdr:nvCxnSpPr>
      <xdr:spPr>
        <a:xfrm>
          <a:off x="5467347" y="482601"/>
          <a:ext cx="7116391"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42334</xdr:colOff>
      <xdr:row>11</xdr:row>
      <xdr:rowOff>169333</xdr:rowOff>
    </xdr:from>
    <xdr:to>
      <xdr:col>22</xdr:col>
      <xdr:colOff>296334</xdr:colOff>
      <xdr:row>12</xdr:row>
      <xdr:rowOff>158749</xdr:rowOff>
    </xdr:to>
    <xdr:sp macro="" textlink="">
      <xdr:nvSpPr>
        <xdr:cNvPr id="2" name="Elipse 1">
          <a:extLst>
            <a:ext uri="{FF2B5EF4-FFF2-40B4-BE49-F238E27FC236}">
              <a16:creationId xmlns:a16="http://schemas.microsoft.com/office/drawing/2014/main" id="{00000000-0008-0000-0400-000002000000}"/>
            </a:ext>
          </a:extLst>
        </xdr:cNvPr>
        <xdr:cNvSpPr/>
      </xdr:nvSpPr>
      <xdr:spPr>
        <a:xfrm>
          <a:off x="11784754" y="2782993"/>
          <a:ext cx="863600" cy="294216"/>
        </a:xfrm>
        <a:prstGeom prst="ellipse">
          <a:avLst/>
        </a:prstGeom>
        <a:solidFill>
          <a:schemeClr val="bg2">
            <a:lumMod val="75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17</xdr:col>
      <xdr:colOff>52917</xdr:colOff>
      <xdr:row>4</xdr:row>
      <xdr:rowOff>148167</xdr:rowOff>
    </xdr:from>
    <xdr:to>
      <xdr:col>23</xdr:col>
      <xdr:colOff>444500</xdr:colOff>
      <xdr:row>11</xdr:row>
      <xdr:rowOff>137583</xdr:rowOff>
    </xdr:to>
    <xdr:sp macro="" textlink="">
      <xdr:nvSpPr>
        <xdr:cNvPr id="3" name="CaixaDeTexto 1">
          <a:extLst>
            <a:ext uri="{FF2B5EF4-FFF2-40B4-BE49-F238E27FC236}">
              <a16:creationId xmlns:a16="http://schemas.microsoft.com/office/drawing/2014/main" id="{00000000-0008-0000-0400-000003000000}"/>
            </a:ext>
          </a:extLst>
        </xdr:cNvPr>
        <xdr:cNvSpPr txBox="1"/>
      </xdr:nvSpPr>
      <xdr:spPr>
        <a:xfrm>
          <a:off x="9334077" y="628227"/>
          <a:ext cx="4094903" cy="2123016"/>
        </a:xfrm>
        <a:prstGeom prst="rect">
          <a:avLst/>
        </a:prstGeom>
        <a:solidFill>
          <a:schemeClr val="tx2">
            <a:lumMod val="20000"/>
            <a:lumOff val="80000"/>
          </a:schemeClr>
        </a:solidFill>
        <a:ln>
          <a:solidFill>
            <a:schemeClr val="bg1">
              <a:lumMod val="65000"/>
            </a:schemeClr>
          </a:solidFill>
          <a:prstDash val="sysDot"/>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pt-BR" sz="1100"/>
        </a:p>
      </xdr:txBody>
    </xdr:sp>
    <xdr:clientData/>
  </xdr:twoCellAnchor>
  <xdr:twoCellAnchor>
    <xdr:from>
      <xdr:col>11</xdr:col>
      <xdr:colOff>497417</xdr:colOff>
      <xdr:row>4</xdr:row>
      <xdr:rowOff>158750</xdr:rowOff>
    </xdr:from>
    <xdr:to>
      <xdr:col>17</xdr:col>
      <xdr:colOff>42333</xdr:colOff>
      <xdr:row>11</xdr:row>
      <xdr:rowOff>137583</xdr:rowOff>
    </xdr:to>
    <xdr:sp macro="" textlink="">
      <xdr:nvSpPr>
        <xdr:cNvPr id="4" name="CaixaDeTexto 3">
          <a:extLst>
            <a:ext uri="{FF2B5EF4-FFF2-40B4-BE49-F238E27FC236}">
              <a16:creationId xmlns:a16="http://schemas.microsoft.com/office/drawing/2014/main" id="{00000000-0008-0000-0400-000004000000}"/>
            </a:ext>
          </a:extLst>
        </xdr:cNvPr>
        <xdr:cNvSpPr txBox="1"/>
      </xdr:nvSpPr>
      <xdr:spPr>
        <a:xfrm>
          <a:off x="6075257" y="638810"/>
          <a:ext cx="3248236" cy="2112433"/>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11</xdr:col>
      <xdr:colOff>283632</xdr:colOff>
      <xdr:row>24</xdr:row>
      <xdr:rowOff>285749</xdr:rowOff>
    </xdr:from>
    <xdr:to>
      <xdr:col>14</xdr:col>
      <xdr:colOff>262465</xdr:colOff>
      <xdr:row>32</xdr:row>
      <xdr:rowOff>95250</xdr:rowOff>
    </xdr:to>
    <xdr:sp macro="" textlink="">
      <xdr:nvSpPr>
        <xdr:cNvPr id="5" name="CaixaDeTexto 4">
          <a:extLst>
            <a:ext uri="{FF2B5EF4-FFF2-40B4-BE49-F238E27FC236}">
              <a16:creationId xmlns:a16="http://schemas.microsoft.com/office/drawing/2014/main" id="{00000000-0008-0000-0400-000005000000}"/>
            </a:ext>
          </a:extLst>
        </xdr:cNvPr>
        <xdr:cNvSpPr txBox="1"/>
      </xdr:nvSpPr>
      <xdr:spPr>
        <a:xfrm>
          <a:off x="5861472" y="6861809"/>
          <a:ext cx="1853353" cy="2247901"/>
        </a:xfrm>
        <a:prstGeom prst="rect">
          <a:avLst/>
        </a:prstGeom>
        <a:solidFill>
          <a:schemeClr val="accent4">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8</xdr:col>
      <xdr:colOff>311149</xdr:colOff>
      <xdr:row>24</xdr:row>
      <xdr:rowOff>281516</xdr:rowOff>
    </xdr:from>
    <xdr:to>
      <xdr:col>11</xdr:col>
      <xdr:colOff>289982</xdr:colOff>
      <xdr:row>32</xdr:row>
      <xdr:rowOff>91017</xdr:rowOff>
    </xdr:to>
    <xdr:sp macro="" textlink="">
      <xdr:nvSpPr>
        <xdr:cNvPr id="6" name="CaixaDeTexto 5">
          <a:extLst>
            <a:ext uri="{FF2B5EF4-FFF2-40B4-BE49-F238E27FC236}">
              <a16:creationId xmlns:a16="http://schemas.microsoft.com/office/drawing/2014/main" id="{00000000-0008-0000-0400-000006000000}"/>
            </a:ext>
          </a:extLst>
        </xdr:cNvPr>
        <xdr:cNvSpPr txBox="1"/>
      </xdr:nvSpPr>
      <xdr:spPr>
        <a:xfrm>
          <a:off x="4014469" y="6857576"/>
          <a:ext cx="1853353" cy="2247901"/>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5</xdr:col>
      <xdr:colOff>328083</xdr:colOff>
      <xdr:row>24</xdr:row>
      <xdr:rowOff>287865</xdr:rowOff>
    </xdr:from>
    <xdr:to>
      <xdr:col>8</xdr:col>
      <xdr:colOff>306916</xdr:colOff>
      <xdr:row>32</xdr:row>
      <xdr:rowOff>97366</xdr:rowOff>
    </xdr:to>
    <xdr:sp macro="" textlink="">
      <xdr:nvSpPr>
        <xdr:cNvPr id="7" name="CaixaDeTexto 6">
          <a:extLst>
            <a:ext uri="{FF2B5EF4-FFF2-40B4-BE49-F238E27FC236}">
              <a16:creationId xmlns:a16="http://schemas.microsoft.com/office/drawing/2014/main" id="{00000000-0008-0000-0400-000007000000}"/>
            </a:ext>
          </a:extLst>
        </xdr:cNvPr>
        <xdr:cNvSpPr txBox="1"/>
      </xdr:nvSpPr>
      <xdr:spPr>
        <a:xfrm>
          <a:off x="2179743" y="6863925"/>
          <a:ext cx="1830493" cy="2247901"/>
        </a:xfrm>
        <a:prstGeom prst="rect">
          <a:avLst/>
        </a:prstGeom>
        <a:solidFill>
          <a:schemeClr val="tx2">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11</xdr:col>
      <xdr:colOff>283634</xdr:colOff>
      <xdr:row>14</xdr:row>
      <xdr:rowOff>220434</xdr:rowOff>
    </xdr:from>
    <xdr:to>
      <xdr:col>14</xdr:col>
      <xdr:colOff>262467</xdr:colOff>
      <xdr:row>22</xdr:row>
      <xdr:rowOff>29935</xdr:rowOff>
    </xdr:to>
    <xdr:sp macro="" textlink="">
      <xdr:nvSpPr>
        <xdr:cNvPr id="8" name="CaixaDeTexto 7">
          <a:extLst>
            <a:ext uri="{FF2B5EF4-FFF2-40B4-BE49-F238E27FC236}">
              <a16:creationId xmlns:a16="http://schemas.microsoft.com/office/drawing/2014/main" id="{00000000-0008-0000-0400-000008000000}"/>
            </a:ext>
          </a:extLst>
        </xdr:cNvPr>
        <xdr:cNvSpPr txBox="1"/>
      </xdr:nvSpPr>
      <xdr:spPr>
        <a:xfrm>
          <a:off x="5857120" y="4716234"/>
          <a:ext cx="1851176" cy="2247901"/>
        </a:xfrm>
        <a:prstGeom prst="rect">
          <a:avLst/>
        </a:prstGeom>
        <a:solidFill>
          <a:schemeClr val="accent4">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8</xdr:col>
      <xdr:colOff>311151</xdr:colOff>
      <xdr:row>14</xdr:row>
      <xdr:rowOff>215898</xdr:rowOff>
    </xdr:from>
    <xdr:to>
      <xdr:col>11</xdr:col>
      <xdr:colOff>289984</xdr:colOff>
      <xdr:row>22</xdr:row>
      <xdr:rowOff>25399</xdr:rowOff>
    </xdr:to>
    <xdr:sp macro="" textlink="">
      <xdr:nvSpPr>
        <xdr:cNvPr id="9" name="CaixaDeTexto 8">
          <a:extLst>
            <a:ext uri="{FF2B5EF4-FFF2-40B4-BE49-F238E27FC236}">
              <a16:creationId xmlns:a16="http://schemas.microsoft.com/office/drawing/2014/main" id="{00000000-0008-0000-0400-000009000000}"/>
            </a:ext>
          </a:extLst>
        </xdr:cNvPr>
        <xdr:cNvSpPr txBox="1"/>
      </xdr:nvSpPr>
      <xdr:spPr>
        <a:xfrm>
          <a:off x="4014471" y="3743958"/>
          <a:ext cx="1853353" cy="2247901"/>
        </a:xfrm>
        <a:prstGeom prst="rect">
          <a:avLst/>
        </a:prstGeom>
        <a:solidFill>
          <a:schemeClr val="accent3">
            <a:lumMod val="40000"/>
            <a:lumOff val="6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xdr:from>
      <xdr:col>5</xdr:col>
      <xdr:colOff>328085</xdr:colOff>
      <xdr:row>14</xdr:row>
      <xdr:rowOff>211664</xdr:rowOff>
    </xdr:from>
    <xdr:to>
      <xdr:col>8</xdr:col>
      <xdr:colOff>306918</xdr:colOff>
      <xdr:row>22</xdr:row>
      <xdr:rowOff>21165</xdr:rowOff>
    </xdr:to>
    <xdr:sp macro="" textlink="">
      <xdr:nvSpPr>
        <xdr:cNvPr id="10" name="CaixaDeTexto 9">
          <a:extLst>
            <a:ext uri="{FF2B5EF4-FFF2-40B4-BE49-F238E27FC236}">
              <a16:creationId xmlns:a16="http://schemas.microsoft.com/office/drawing/2014/main" id="{00000000-0008-0000-0400-00000A000000}"/>
            </a:ext>
          </a:extLst>
        </xdr:cNvPr>
        <xdr:cNvSpPr txBox="1"/>
      </xdr:nvSpPr>
      <xdr:spPr>
        <a:xfrm>
          <a:off x="2179745" y="3739724"/>
          <a:ext cx="1830493" cy="2247901"/>
        </a:xfrm>
        <a:prstGeom prst="rect">
          <a:avLst/>
        </a:prstGeom>
        <a:solidFill>
          <a:schemeClr val="tx2">
            <a:lumMod val="20000"/>
            <a:lumOff val="80000"/>
          </a:schemeClr>
        </a:solidFill>
        <a:ln w="9525" cmpd="sng">
          <a:solidFill>
            <a:schemeClr val="bg1">
              <a:lumMod val="6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BR" sz="1100"/>
        </a:p>
      </xdr:txBody>
    </xdr:sp>
    <xdr:clientData/>
  </xdr:twoCellAnchor>
  <xdr:twoCellAnchor editAs="oneCell">
    <xdr:from>
      <xdr:col>6</xdr:col>
      <xdr:colOff>85726</xdr:colOff>
      <xdr:row>4</xdr:row>
      <xdr:rowOff>203052</xdr:rowOff>
    </xdr:from>
    <xdr:to>
      <xdr:col>7</xdr:col>
      <xdr:colOff>88446</xdr:colOff>
      <xdr:row>6</xdr:row>
      <xdr:rowOff>201083</xdr:rowOff>
    </xdr:to>
    <xdr:pic>
      <xdr:nvPicPr>
        <xdr:cNvPr id="11" name="Imagem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tretch>
          <a:fillRect/>
        </a:stretch>
      </xdr:blipFill>
      <xdr:spPr>
        <a:xfrm>
          <a:off x="2569846" y="683112"/>
          <a:ext cx="612320" cy="607631"/>
        </a:xfrm>
        <a:prstGeom prst="rect">
          <a:avLst/>
        </a:prstGeom>
      </xdr:spPr>
    </xdr:pic>
    <xdr:clientData/>
  </xdr:twoCellAnchor>
  <xdr:twoCellAnchor editAs="oneCell">
    <xdr:from>
      <xdr:col>9</xdr:col>
      <xdr:colOff>0</xdr:colOff>
      <xdr:row>4</xdr:row>
      <xdr:rowOff>148167</xdr:rowOff>
    </xdr:from>
    <xdr:to>
      <xdr:col>10</xdr:col>
      <xdr:colOff>99665</xdr:colOff>
      <xdr:row>6</xdr:row>
      <xdr:rowOff>127001</xdr:rowOff>
    </xdr:to>
    <xdr:pic>
      <xdr:nvPicPr>
        <xdr:cNvPr id="12" name="Imagem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tretch>
          <a:fillRect/>
        </a:stretch>
      </xdr:blipFill>
      <xdr:spPr>
        <a:xfrm>
          <a:off x="4312920" y="628227"/>
          <a:ext cx="732125" cy="588434"/>
        </a:xfrm>
        <a:prstGeom prst="rect">
          <a:avLst/>
        </a:prstGeom>
      </xdr:spPr>
    </xdr:pic>
    <xdr:clientData/>
  </xdr:twoCellAnchor>
  <xdr:twoCellAnchor>
    <xdr:from>
      <xdr:col>2</xdr:col>
      <xdr:colOff>379942</xdr:colOff>
      <xdr:row>4</xdr:row>
      <xdr:rowOff>232833</xdr:rowOff>
    </xdr:from>
    <xdr:to>
      <xdr:col>4</xdr:col>
      <xdr:colOff>285750</xdr:colOff>
      <xdr:row>6</xdr:row>
      <xdr:rowOff>243416</xdr:rowOff>
    </xdr:to>
    <xdr:grpSp>
      <xdr:nvGrpSpPr>
        <xdr:cNvPr id="13" name="Grupo 13">
          <a:extLst>
            <a:ext uri="{FF2B5EF4-FFF2-40B4-BE49-F238E27FC236}">
              <a16:creationId xmlns:a16="http://schemas.microsoft.com/office/drawing/2014/main" id="{00000000-0008-0000-0400-00000D000000}"/>
            </a:ext>
          </a:extLst>
        </xdr:cNvPr>
        <xdr:cNvGrpSpPr/>
      </xdr:nvGrpSpPr>
      <xdr:grpSpPr>
        <a:xfrm>
          <a:off x="1599142" y="1585383"/>
          <a:ext cx="1706033" cy="620183"/>
          <a:chOff x="3419475" y="3057525"/>
          <a:chExt cx="1019172" cy="552449"/>
        </a:xfrm>
      </xdr:grpSpPr>
      <xdr:pic>
        <xdr:nvPicPr>
          <xdr:cNvPr id="14" name="Imagem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tretch>
            <a:fillRect/>
          </a:stretch>
        </xdr:blipFill>
        <xdr:spPr>
          <a:xfrm>
            <a:off x="3419475" y="3114675"/>
            <a:ext cx="557645" cy="466725"/>
          </a:xfrm>
          <a:prstGeom prst="rect">
            <a:avLst/>
          </a:prstGeom>
        </xdr:spPr>
      </xdr:pic>
      <xdr:pic>
        <xdr:nvPicPr>
          <xdr:cNvPr id="15" name="Imagem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tretch>
            <a:fillRect/>
          </a:stretch>
        </xdr:blipFill>
        <xdr:spPr>
          <a:xfrm>
            <a:off x="3886198" y="3057525"/>
            <a:ext cx="552449" cy="552449"/>
          </a:xfrm>
          <a:prstGeom prst="rect">
            <a:avLst/>
          </a:prstGeom>
        </xdr:spPr>
      </xdr:pic>
    </xdr:grpSp>
    <xdr:clientData/>
  </xdr:twoCellAnchor>
  <xdr:twoCellAnchor>
    <xdr:from>
      <xdr:col>11</xdr:col>
      <xdr:colOff>105833</xdr:colOff>
      <xdr:row>4</xdr:row>
      <xdr:rowOff>95551</xdr:rowOff>
    </xdr:from>
    <xdr:to>
      <xdr:col>23</xdr:col>
      <xdr:colOff>582081</xdr:colOff>
      <xdr:row>13</xdr:row>
      <xdr:rowOff>182336</xdr:rowOff>
    </xdr:to>
    <xdr:graphicFrame macro="">
      <xdr:nvGraphicFramePr>
        <xdr:cNvPr id="16" name="Gráfico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391583</xdr:colOff>
      <xdr:row>14</xdr:row>
      <xdr:rowOff>0</xdr:rowOff>
    </xdr:from>
    <xdr:to>
      <xdr:col>15</xdr:col>
      <xdr:colOff>232834</xdr:colOff>
      <xdr:row>24</xdr:row>
      <xdr:rowOff>10582</xdr:rowOff>
    </xdr:to>
    <xdr:sp macro="" textlink="">
      <xdr:nvSpPr>
        <xdr:cNvPr id="17" name="CaixaDeTexto 16">
          <a:extLst>
            <a:ext uri="{FF2B5EF4-FFF2-40B4-BE49-F238E27FC236}">
              <a16:creationId xmlns:a16="http://schemas.microsoft.com/office/drawing/2014/main" id="{00000000-0008-0000-0400-000011000000}"/>
            </a:ext>
          </a:extLst>
        </xdr:cNvPr>
        <xdr:cNvSpPr txBox="1"/>
      </xdr:nvSpPr>
      <xdr:spPr>
        <a:xfrm>
          <a:off x="7843943" y="3528060"/>
          <a:ext cx="450851" cy="3058582"/>
        </a:xfrm>
        <a:prstGeom prst="rect">
          <a:avLst/>
        </a:prstGeom>
        <a:solidFill>
          <a:schemeClr val="accent6">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pt-BR" sz="1600" b="1">
              <a:solidFill>
                <a:schemeClr val="bg1">
                  <a:lumMod val="85000"/>
                </a:schemeClr>
              </a:solidFill>
              <a:latin typeface="Segoe UI Light" panose="020B0502040204020203" pitchFamily="34" charset="0"/>
            </a:rPr>
            <a:t>Opinião por segmento</a:t>
          </a:r>
        </a:p>
      </xdr:txBody>
    </xdr:sp>
    <xdr:clientData/>
  </xdr:twoCellAnchor>
  <xdr:twoCellAnchor editAs="oneCell">
    <xdr:from>
      <xdr:col>2</xdr:col>
      <xdr:colOff>571501</xdr:colOff>
      <xdr:row>14</xdr:row>
      <xdr:rowOff>253998</xdr:rowOff>
    </xdr:from>
    <xdr:to>
      <xdr:col>3</xdr:col>
      <xdr:colOff>726015</xdr:colOff>
      <xdr:row>17</xdr:row>
      <xdr:rowOff>105829</xdr:rowOff>
    </xdr:to>
    <xdr:pic>
      <xdr:nvPicPr>
        <xdr:cNvPr id="18" name="Imagem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artisticPhotocopy/>
                  </a14:imgEffect>
                </a14:imgLayer>
              </a14:imgProps>
            </a:ext>
            <a:ext uri="{28A0092B-C50C-407E-A947-70E740481C1C}">
              <a14:useLocalDpi xmlns:a14="http://schemas.microsoft.com/office/drawing/2010/main" val="0"/>
            </a:ext>
          </a:extLst>
        </a:blip>
        <a:stretch>
          <a:fillRect/>
        </a:stretch>
      </xdr:blipFill>
      <xdr:spPr>
        <a:xfrm>
          <a:off x="571501" y="3782058"/>
          <a:ext cx="786974" cy="766231"/>
        </a:xfrm>
        <a:prstGeom prst="rect">
          <a:avLst/>
        </a:prstGeom>
      </xdr:spPr>
    </xdr:pic>
    <xdr:clientData/>
  </xdr:twoCellAnchor>
  <xdr:twoCellAnchor>
    <xdr:from>
      <xdr:col>14</xdr:col>
      <xdr:colOff>391584</xdr:colOff>
      <xdr:row>24</xdr:row>
      <xdr:rowOff>10583</xdr:rowOff>
    </xdr:from>
    <xdr:to>
      <xdr:col>15</xdr:col>
      <xdr:colOff>232835</xdr:colOff>
      <xdr:row>33</xdr:row>
      <xdr:rowOff>370417</xdr:rowOff>
    </xdr:to>
    <xdr:sp macro="" textlink="">
      <xdr:nvSpPr>
        <xdr:cNvPr id="19" name="CaixaDeTexto 18">
          <a:extLst>
            <a:ext uri="{FF2B5EF4-FFF2-40B4-BE49-F238E27FC236}">
              <a16:creationId xmlns:a16="http://schemas.microsoft.com/office/drawing/2014/main" id="{00000000-0008-0000-0400-000013000000}"/>
            </a:ext>
          </a:extLst>
        </xdr:cNvPr>
        <xdr:cNvSpPr txBox="1"/>
      </xdr:nvSpPr>
      <xdr:spPr>
        <a:xfrm>
          <a:off x="7843944" y="6586643"/>
          <a:ext cx="450851" cy="3034454"/>
        </a:xfrm>
        <a:prstGeom prst="rect">
          <a:avLst/>
        </a:prstGeom>
        <a:solidFill>
          <a:schemeClr val="accent5">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ctr"/>
        <a:lstStyle/>
        <a:p>
          <a:pPr algn="ctr"/>
          <a:r>
            <a:rPr lang="pt-BR" sz="1600" b="1">
              <a:solidFill>
                <a:schemeClr val="bg1">
                  <a:lumMod val="85000"/>
                </a:schemeClr>
              </a:solidFill>
              <a:latin typeface="Segoe UI Light" panose="020B0502040204020203" pitchFamily="34" charset="0"/>
            </a:rPr>
            <a:t>Impacto por segmento</a:t>
          </a:r>
        </a:p>
      </xdr:txBody>
    </xdr:sp>
    <xdr:clientData/>
  </xdr:twoCellAnchor>
  <xdr:twoCellAnchor>
    <xdr:from>
      <xdr:col>2</xdr:col>
      <xdr:colOff>328083</xdr:colOff>
      <xdr:row>25</xdr:row>
      <xdr:rowOff>105833</xdr:rowOff>
    </xdr:from>
    <xdr:to>
      <xdr:col>4</xdr:col>
      <xdr:colOff>275166</xdr:colOff>
      <xdr:row>27</xdr:row>
      <xdr:rowOff>201084</xdr:rowOff>
    </xdr:to>
    <xdr:grpSp>
      <xdr:nvGrpSpPr>
        <xdr:cNvPr id="20" name="Grupo 21">
          <a:extLst>
            <a:ext uri="{FF2B5EF4-FFF2-40B4-BE49-F238E27FC236}">
              <a16:creationId xmlns:a16="http://schemas.microsoft.com/office/drawing/2014/main" id="{00000000-0008-0000-0400-000014000000}"/>
            </a:ext>
          </a:extLst>
        </xdr:cNvPr>
        <xdr:cNvGrpSpPr/>
      </xdr:nvGrpSpPr>
      <xdr:grpSpPr>
        <a:xfrm>
          <a:off x="1547283" y="7859183"/>
          <a:ext cx="1747308" cy="704851"/>
          <a:chOff x="391584" y="6445248"/>
          <a:chExt cx="1047750" cy="560922"/>
        </a:xfrm>
      </xdr:grpSpPr>
      <xdr:pic>
        <xdr:nvPicPr>
          <xdr:cNvPr id="21" name="Imagem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6"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391584" y="6455834"/>
            <a:ext cx="550336" cy="550336"/>
          </a:xfrm>
          <a:prstGeom prst="rect">
            <a:avLst/>
          </a:prstGeom>
        </xdr:spPr>
      </xdr:pic>
      <xdr:pic>
        <xdr:nvPicPr>
          <xdr:cNvPr id="22" name="Imagem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7"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878417" y="6445248"/>
            <a:ext cx="560917" cy="560917"/>
          </a:xfrm>
          <a:prstGeom prst="rect">
            <a:avLst/>
          </a:prstGeom>
        </xdr:spPr>
      </xdr:pic>
    </xdr:grpSp>
    <xdr:clientData/>
  </xdr:twoCellAnchor>
  <xdr:twoCellAnchor>
    <xdr:from>
      <xdr:col>5</xdr:col>
      <xdr:colOff>190497</xdr:colOff>
      <xdr:row>15</xdr:row>
      <xdr:rowOff>42030</xdr:rowOff>
    </xdr:from>
    <xdr:to>
      <xdr:col>14</xdr:col>
      <xdr:colOff>412747</xdr:colOff>
      <xdr:row>24</xdr:row>
      <xdr:rowOff>22980</xdr:rowOff>
    </xdr:to>
    <xdr:graphicFrame macro="">
      <xdr:nvGraphicFramePr>
        <xdr:cNvPr id="23" name="Gráfico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186267</xdr:colOff>
      <xdr:row>13</xdr:row>
      <xdr:rowOff>110067</xdr:rowOff>
    </xdr:from>
    <xdr:to>
      <xdr:col>26</xdr:col>
      <xdr:colOff>520700</xdr:colOff>
      <xdr:row>23</xdr:row>
      <xdr:rowOff>277283</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222250</xdr:colOff>
      <xdr:row>25</xdr:row>
      <xdr:rowOff>127000</xdr:rowOff>
    </xdr:from>
    <xdr:to>
      <xdr:col>14</xdr:col>
      <xdr:colOff>412750</xdr:colOff>
      <xdr:row>34</xdr:row>
      <xdr:rowOff>107950</xdr:rowOff>
    </xdr:to>
    <xdr:graphicFrame macro="">
      <xdr:nvGraphicFramePr>
        <xdr:cNvPr id="25" name="Gráfico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211667</xdr:colOff>
      <xdr:row>23</xdr:row>
      <xdr:rowOff>298753</xdr:rowOff>
    </xdr:from>
    <xdr:to>
      <xdr:col>26</xdr:col>
      <xdr:colOff>603250</xdr:colOff>
      <xdr:row>34</xdr:row>
      <xdr:rowOff>140002</xdr:rowOff>
    </xdr:to>
    <xdr:graphicFrame macro="">
      <xdr:nvGraphicFramePr>
        <xdr:cNvPr id="26" name="Gráfico 25">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38100</xdr:colOff>
      <xdr:row>0</xdr:row>
      <xdr:rowOff>161925</xdr:rowOff>
    </xdr:from>
    <xdr:to>
      <xdr:col>27</xdr:col>
      <xdr:colOff>0</xdr:colOff>
      <xdr:row>2</xdr:row>
      <xdr:rowOff>114301</xdr:rowOff>
    </xdr:to>
    <xdr:sp macro="" textlink="">
      <xdr:nvSpPr>
        <xdr:cNvPr id="53" name="CaixaDeTexto 52">
          <a:extLst>
            <a:ext uri="{FF2B5EF4-FFF2-40B4-BE49-F238E27FC236}">
              <a16:creationId xmlns:a16="http://schemas.microsoft.com/office/drawing/2014/main" id="{00000000-0008-0000-0400-000035000000}"/>
            </a:ext>
          </a:extLst>
        </xdr:cNvPr>
        <xdr:cNvSpPr txBox="1"/>
      </xdr:nvSpPr>
      <xdr:spPr>
        <a:xfrm>
          <a:off x="1257300" y="161925"/>
          <a:ext cx="16097250" cy="904876"/>
        </a:xfrm>
        <a:prstGeom prst="rect">
          <a:avLst/>
        </a:prstGeom>
        <a:solidFill>
          <a:schemeClr val="bg1"/>
        </a:solidFill>
        <a:ln w="19050">
          <a:solidFill>
            <a:schemeClr val="accent6">
              <a:lumMod val="50000"/>
            </a:schemeClr>
          </a:solidFill>
        </a:ln>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ctr"/>
        <a:lstStyle/>
        <a:p>
          <a:pPr algn="ctr"/>
          <a:r>
            <a:rPr lang="pt-BR" sz="2400" b="1">
              <a:solidFill>
                <a:schemeClr val="accent6">
                  <a:lumMod val="50000"/>
                </a:schemeClr>
              </a:solidFill>
              <a:latin typeface="+mn-lt"/>
              <a:ea typeface="Segoe UI Emoji" panose="020B0502040204020203" pitchFamily="34" charset="0"/>
              <a:cs typeface="Segoe UI Light" panose="020B0502040204020203" pitchFamily="34" charset="0"/>
            </a:rPr>
            <a:t>PAINEL</a:t>
          </a:r>
          <a:r>
            <a:rPr lang="pt-BR" sz="2400" b="1" baseline="0">
              <a:solidFill>
                <a:schemeClr val="accent6">
                  <a:lumMod val="50000"/>
                </a:schemeClr>
              </a:solidFill>
              <a:latin typeface="+mn-lt"/>
              <a:ea typeface="Segoe UI Emoji" panose="020B0502040204020203" pitchFamily="34" charset="0"/>
              <a:cs typeface="Segoe UI Light" panose="020B0502040204020203" pitchFamily="34" charset="0"/>
            </a:rPr>
            <a:t> SOBRE PERFIS, OPINIÕES E PERCEPÇÕES DE IMPACTOS</a:t>
          </a:r>
          <a:endParaRPr lang="pt-BR" sz="2400" b="1">
            <a:solidFill>
              <a:schemeClr val="accent6">
                <a:lumMod val="50000"/>
              </a:schemeClr>
            </a:solidFill>
            <a:latin typeface="+mn-lt"/>
            <a:ea typeface="Segoe UI Emoji" panose="020B0502040204020203" pitchFamily="34" charset="0"/>
            <a:cs typeface="Segoe UI Light" panose="020B0502040204020203"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7620</xdr:rowOff>
    </xdr:from>
    <xdr:to>
      <xdr:col>20</xdr:col>
      <xdr:colOff>30480</xdr:colOff>
      <xdr:row>7</xdr:row>
      <xdr:rowOff>7620</xdr:rowOff>
    </xdr:to>
    <xdr:sp macro="" textlink="">
      <xdr:nvSpPr>
        <xdr:cNvPr id="9" name="CaixaDeTexto 8">
          <a:extLst>
            <a:ext uri="{FF2B5EF4-FFF2-40B4-BE49-F238E27FC236}">
              <a16:creationId xmlns:a16="http://schemas.microsoft.com/office/drawing/2014/main" id="{00000000-0008-0000-0500-000009000000}"/>
            </a:ext>
          </a:extLst>
        </xdr:cNvPr>
        <xdr:cNvSpPr txBox="1"/>
      </xdr:nvSpPr>
      <xdr:spPr>
        <a:xfrm>
          <a:off x="198120" y="182880"/>
          <a:ext cx="12755880" cy="1051560"/>
        </a:xfrm>
        <a:prstGeom prst="rect">
          <a:avLst/>
        </a:prstGeom>
        <a:solidFill>
          <a:schemeClr val="accent6">
            <a:lumMod val="50000"/>
          </a:schemeClr>
        </a:solidFill>
        <a:ln/>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t"/>
        <a:lstStyle/>
        <a:p>
          <a:endParaRPr lang="pt-BR" sz="1100"/>
        </a:p>
      </xdr:txBody>
    </xdr:sp>
    <xdr:clientData/>
  </xdr:twoCellAnchor>
  <xdr:twoCellAnchor>
    <xdr:from>
      <xdr:col>1</xdr:col>
      <xdr:colOff>38100</xdr:colOff>
      <xdr:row>2</xdr:row>
      <xdr:rowOff>70485</xdr:rowOff>
    </xdr:from>
    <xdr:to>
      <xdr:col>20</xdr:col>
      <xdr:colOff>22860</xdr:colOff>
      <xdr:row>6</xdr:row>
      <xdr:rowOff>30481</xdr:rowOff>
    </xdr:to>
    <xdr:sp macro="" textlink="">
      <xdr:nvSpPr>
        <xdr:cNvPr id="7" name="Caixa de texto 84">
          <a:extLst>
            <a:ext uri="{FF2B5EF4-FFF2-40B4-BE49-F238E27FC236}">
              <a16:creationId xmlns:a16="http://schemas.microsoft.com/office/drawing/2014/main" id="{00000000-0008-0000-0500-000007000000}"/>
            </a:ext>
          </a:extLst>
        </xdr:cNvPr>
        <xdr:cNvSpPr txBox="1"/>
      </xdr:nvSpPr>
      <xdr:spPr>
        <a:xfrm>
          <a:off x="236220" y="421005"/>
          <a:ext cx="13616940" cy="661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rtl="0"/>
          <a:r>
            <a:rPr lang="en-US" sz="3000">
              <a:solidFill>
                <a:schemeClr val="bg1"/>
              </a:solidFill>
              <a:latin typeface="Tw Cen MT Condensed Extra Bold" panose="020B0803020202020204" pitchFamily="34" charset="0"/>
            </a:rPr>
            <a:t>Gráficos </a:t>
          </a:r>
          <a:r>
            <a:rPr lang="en-US" sz="3000" baseline="0">
              <a:solidFill>
                <a:schemeClr val="bg1"/>
              </a:solidFill>
              <a:latin typeface="Tw Cen MT Condensed Extra Bold" panose="020B0803020202020204" pitchFamily="34" charset="0"/>
            </a:rPr>
            <a:t>relacionados à Consulta Pública</a:t>
          </a:r>
          <a:endParaRPr lang="en-US" sz="3000">
            <a:solidFill>
              <a:schemeClr val="bg1"/>
            </a:solidFill>
            <a:latin typeface="Tw Cen MT Condensed Extra Bold" panose="020B0803020202020204" pitchFamily="34" charset="0"/>
          </a:endParaRPr>
        </a:p>
      </xdr:txBody>
    </xdr:sp>
    <xdr:clientData/>
  </xdr:twoCellAnchor>
  <xdr:twoCellAnchor editAs="oneCell">
    <xdr:from>
      <xdr:col>5</xdr:col>
      <xdr:colOff>137160</xdr:colOff>
      <xdr:row>12</xdr:row>
      <xdr:rowOff>160020</xdr:rowOff>
    </xdr:from>
    <xdr:to>
      <xdr:col>10</xdr:col>
      <xdr:colOff>148590</xdr:colOff>
      <xdr:row>23</xdr:row>
      <xdr:rowOff>95250</xdr:rowOff>
    </xdr:to>
    <mc:AlternateContent xmlns:mc="http://schemas.openxmlformats.org/markup-compatibility/2006">
      <mc:Choice xmlns:a14="http://schemas.microsoft.com/office/drawing/2010/main" Requires="a14">
        <xdr:graphicFrame macro="">
          <xdr:nvGraphicFramePr>
            <xdr:cNvPr id="14" name="Qual desses segmentos você se identifica?">
              <a:extLst>
                <a:ext uri="{FF2B5EF4-FFF2-40B4-BE49-F238E27FC236}">
                  <a16:creationId xmlns:a16="http://schemas.microsoft.com/office/drawing/2014/main" id="{00000000-0008-0000-0500-00000E000000}"/>
                </a:ext>
              </a:extLst>
            </xdr:cNvPr>
            <xdr:cNvGraphicFramePr/>
          </xdr:nvGraphicFramePr>
          <xdr:xfrm>
            <a:off x="0" y="0"/>
            <a:ext cx="0" cy="0"/>
          </xdr:xfrm>
          <a:graphic>
            <a:graphicData uri="http://schemas.microsoft.com/office/drawing/2010/slicer">
              <sle:slicer xmlns:sle="http://schemas.microsoft.com/office/drawing/2010/slicer" name="Qual desses segmentos você se identifica?"/>
            </a:graphicData>
          </a:graphic>
        </xdr:graphicFrame>
      </mc:Choice>
      <mc:Fallback>
        <xdr:sp macro="" textlink="">
          <xdr:nvSpPr>
            <xdr:cNvPr id="0" name=""/>
            <xdr:cNvSpPr>
              <a:spLocks noTextEdit="1"/>
            </xdr:cNvSpPr>
          </xdr:nvSpPr>
          <xdr:spPr>
            <a:xfrm>
              <a:off x="4130040" y="2590800"/>
              <a:ext cx="3143250" cy="186309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12</xdr:col>
      <xdr:colOff>160020</xdr:colOff>
      <xdr:row>30</xdr:row>
      <xdr:rowOff>30480</xdr:rowOff>
    </xdr:from>
    <xdr:to>
      <xdr:col>18</xdr:col>
      <xdr:colOff>655320</xdr:colOff>
      <xdr:row>48</xdr:row>
      <xdr:rowOff>45720</xdr:rowOff>
    </xdr:to>
    <xdr:graphicFrame macro="">
      <xdr:nvGraphicFramePr>
        <xdr:cNvPr id="13" name="Gráfico 15">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121920</xdr:colOff>
      <xdr:row>30</xdr:row>
      <xdr:rowOff>190501</xdr:rowOff>
    </xdr:from>
    <xdr:to>
      <xdr:col>11</xdr:col>
      <xdr:colOff>11430</xdr:colOff>
      <xdr:row>36</xdr:row>
      <xdr:rowOff>51435</xdr:rowOff>
    </xdr:to>
    <mc:AlternateContent xmlns:mc="http://schemas.openxmlformats.org/markup-compatibility/2006">
      <mc:Choice xmlns:a14="http://schemas.microsoft.com/office/drawing/2010/main" Requires="a14">
        <xdr:graphicFrame macro="">
          <xdr:nvGraphicFramePr>
            <xdr:cNvPr id="17" name="Qual desses segmentos você se identifica? 1">
              <a:extLst>
                <a:ext uri="{FF2B5EF4-FFF2-40B4-BE49-F238E27FC236}">
                  <a16:creationId xmlns:a16="http://schemas.microsoft.com/office/drawing/2014/main" id="{00000000-0008-0000-0500-000011000000}"/>
                </a:ext>
              </a:extLst>
            </xdr:cNvPr>
            <xdr:cNvGraphicFramePr/>
          </xdr:nvGraphicFramePr>
          <xdr:xfrm>
            <a:off x="0" y="0"/>
            <a:ext cx="0" cy="0"/>
          </xdr:xfrm>
          <a:graphic>
            <a:graphicData uri="http://schemas.microsoft.com/office/drawing/2010/slicer">
              <sle:slicer xmlns:sle="http://schemas.microsoft.com/office/drawing/2010/slicer" name="Qual desses segmentos você se identifica? 1"/>
            </a:graphicData>
          </a:graphic>
        </xdr:graphicFrame>
      </mc:Choice>
      <mc:Fallback>
        <xdr:sp macro="" textlink="">
          <xdr:nvSpPr>
            <xdr:cNvPr id="0" name=""/>
            <xdr:cNvSpPr>
              <a:spLocks noTextEdit="1"/>
            </xdr:cNvSpPr>
          </xdr:nvSpPr>
          <xdr:spPr>
            <a:xfrm>
              <a:off x="4922520" y="5798821"/>
              <a:ext cx="2518410" cy="1270634"/>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3</xdr:col>
      <xdr:colOff>434340</xdr:colOff>
      <xdr:row>10</xdr:row>
      <xdr:rowOff>114300</xdr:rowOff>
    </xdr:from>
    <xdr:to>
      <xdr:col>8</xdr:col>
      <xdr:colOff>1303020</xdr:colOff>
      <xdr:row>12</xdr:row>
      <xdr:rowOff>38100</xdr:rowOff>
    </xdr:to>
    <xdr:sp macro="" textlink="">
      <xdr:nvSpPr>
        <xdr:cNvPr id="18" name="CaixaDeTexto 17">
          <a:extLst>
            <a:ext uri="{FF2B5EF4-FFF2-40B4-BE49-F238E27FC236}">
              <a16:creationId xmlns:a16="http://schemas.microsoft.com/office/drawing/2014/main" id="{00000000-0008-0000-0500-000012000000}"/>
            </a:ext>
          </a:extLst>
        </xdr:cNvPr>
        <xdr:cNvSpPr txBox="1"/>
      </xdr:nvSpPr>
      <xdr:spPr>
        <a:xfrm>
          <a:off x="1135380" y="2194560"/>
          <a:ext cx="5189220" cy="274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a:solidFill>
                <a:schemeClr val="accent6">
                  <a:lumMod val="75000"/>
                </a:schemeClr>
              </a:solidFill>
              <a:latin typeface="Century Gothic" panose="020B0502020202020204" pitchFamily="34" charset="0"/>
            </a:rPr>
            <a:t>Utilize estes painéis para mudar os dados a serem apresentados no gráfico:</a:t>
          </a:r>
        </a:p>
      </xdr:txBody>
    </xdr:sp>
    <xdr:clientData/>
  </xdr:twoCellAnchor>
  <xdr:twoCellAnchor>
    <xdr:from>
      <xdr:col>10</xdr:col>
      <xdr:colOff>297180</xdr:colOff>
      <xdr:row>9</xdr:row>
      <xdr:rowOff>99060</xdr:rowOff>
    </xdr:from>
    <xdr:to>
      <xdr:col>18</xdr:col>
      <xdr:colOff>647700</xdr:colOff>
      <xdr:row>25</xdr:row>
      <xdr:rowOff>167640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259080</xdr:colOff>
      <xdr:row>56</xdr:row>
      <xdr:rowOff>148590</xdr:rowOff>
    </xdr:from>
    <xdr:to>
      <xdr:col>18</xdr:col>
      <xdr:colOff>619125</xdr:colOff>
      <xdr:row>73</xdr:row>
      <xdr:rowOff>114300</xdr:rowOff>
    </xdr:to>
    <xdr:graphicFrame macro="">
      <xdr:nvGraphicFramePr>
        <xdr:cNvPr id="19" name="Gráfico 2">
          <a:extLst>
            <a:ext uri="{FF2B5EF4-FFF2-40B4-BE49-F238E27FC236}">
              <a16:creationId xmlns:a16="http://schemas.microsoft.com/office/drawing/2014/main" id="{00000000-0008-0000-05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83820</xdr:colOff>
      <xdr:row>57</xdr:row>
      <xdr:rowOff>53340</xdr:rowOff>
    </xdr:from>
    <xdr:to>
      <xdr:col>11</xdr:col>
      <xdr:colOff>120015</xdr:colOff>
      <xdr:row>58</xdr:row>
      <xdr:rowOff>845820</xdr:rowOff>
    </xdr:to>
    <mc:AlternateContent xmlns:mc="http://schemas.openxmlformats.org/markup-compatibility/2006">
      <mc:Choice xmlns:a14="http://schemas.microsoft.com/office/drawing/2010/main" Requires="a14">
        <xdr:graphicFrame macro="">
          <xdr:nvGraphicFramePr>
            <xdr:cNvPr id="20" name="Qual desses segmentos você se identifica? 2">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Qual desses segmentos você se identifica? 2"/>
            </a:graphicData>
          </a:graphic>
        </xdr:graphicFrame>
      </mc:Choice>
      <mc:Fallback>
        <xdr:sp macro="" textlink="">
          <xdr:nvSpPr>
            <xdr:cNvPr id="0" name=""/>
            <xdr:cNvSpPr>
              <a:spLocks noTextEdit="1"/>
            </xdr:cNvSpPr>
          </xdr:nvSpPr>
          <xdr:spPr>
            <a:xfrm>
              <a:off x="5219700" y="10934700"/>
              <a:ext cx="2329815" cy="9906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xdr:from>
      <xdr:col>3</xdr:col>
      <xdr:colOff>1028700</xdr:colOff>
      <xdr:row>78</xdr:row>
      <xdr:rowOff>38100</xdr:rowOff>
    </xdr:from>
    <xdr:to>
      <xdr:col>16</xdr:col>
      <xdr:colOff>449580</xdr:colOff>
      <xdr:row>99</xdr:row>
      <xdr:rowOff>411480</xdr:rowOff>
    </xdr:to>
    <xdr:graphicFrame macro="">
      <xdr:nvGraphicFramePr>
        <xdr:cNvPr id="21" name="Gráfico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0.0148</cdr:x>
      <cdr:y>0.01929</cdr:y>
    </cdr:from>
    <cdr:to>
      <cdr:x>0.9852</cdr:x>
      <cdr:y>0.09296</cdr:y>
    </cdr:to>
    <cdr:sp macro="" textlink="">
      <cdr:nvSpPr>
        <cdr:cNvPr id="2" name="CaixaDeTexto 1">
          <a:extLst xmlns:a="http://schemas.openxmlformats.org/drawingml/2006/main">
            <a:ext uri="{FF2B5EF4-FFF2-40B4-BE49-F238E27FC236}">
              <a16:creationId xmlns:a16="http://schemas.microsoft.com/office/drawing/2014/main" id="{E0392181-C48B-4362-A04F-6085C72C9ECF}"/>
            </a:ext>
          </a:extLst>
        </cdr:cNvPr>
        <cdr:cNvSpPr txBox="1"/>
      </cdr:nvSpPr>
      <cdr:spPr>
        <a:xfrm xmlns:a="http://schemas.openxmlformats.org/drawingml/2006/main">
          <a:off x="71500" y="65125"/>
          <a:ext cx="4688080" cy="2486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100" b="1" baseline="0">
              <a:latin typeface="Calibri" panose="020F0502020204030204" pitchFamily="34" charset="0"/>
              <a:cs typeface="Calibri" panose="020F0502020204030204" pitchFamily="34" charset="0"/>
            </a:rPr>
            <a:t>Pergunta "Você é a favor da norma?"</a:t>
          </a:r>
          <a:endParaRPr lang="pt-BR" sz="1100" b="1">
            <a:latin typeface="Calibri" panose="020F0502020204030204" pitchFamily="34" charset="0"/>
            <a:cs typeface="Calibri" panose="020F050202020403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0.23693</cdr:x>
      <cdr:y>0.02326</cdr:y>
    </cdr:from>
    <cdr:to>
      <cdr:x>0.75958</cdr:x>
      <cdr:y>0.10465</cdr:y>
    </cdr:to>
    <cdr:sp macro="" textlink="">
      <cdr:nvSpPr>
        <cdr:cNvPr id="2" name="CaixaDeTexto 1">
          <a:extLst xmlns:a="http://schemas.openxmlformats.org/drawingml/2006/main">
            <a:ext uri="{FF2B5EF4-FFF2-40B4-BE49-F238E27FC236}">
              <a16:creationId xmlns:a16="http://schemas.microsoft.com/office/drawing/2014/main" id="{B1496543-4E3A-4AF1-8D0E-2D97B40DAB3A}"/>
            </a:ext>
          </a:extLst>
        </cdr:cNvPr>
        <cdr:cNvSpPr txBox="1"/>
      </cdr:nvSpPr>
      <cdr:spPr>
        <a:xfrm xmlns:a="http://schemas.openxmlformats.org/drawingml/2006/main">
          <a:off x="1036320" y="76200"/>
          <a:ext cx="22860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pt-BR" sz="1100" b="1" baseline="0">
              <a:latin typeface="Calibri" panose="020F0502020204030204" pitchFamily="34" charset="0"/>
              <a:cs typeface="Calibri" panose="020F0502020204030204" pitchFamily="34" charset="0"/>
            </a:rPr>
            <a:t>Perfis dos participantes</a:t>
          </a:r>
          <a:endParaRPr lang="pt-BR" sz="1100" b="1">
            <a:latin typeface="Calibri" panose="020F0502020204030204" pitchFamily="34" charset="0"/>
            <a:cs typeface="Calibri" panose="020F050202020403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0.01533</cdr:x>
      <cdr:y>0.00801</cdr:y>
    </cdr:from>
    <cdr:to>
      <cdr:x>0.98978</cdr:x>
      <cdr:y>0.08772</cdr:y>
    </cdr:to>
    <cdr:sp macro="" textlink="">
      <cdr:nvSpPr>
        <cdr:cNvPr id="2" name="CaixaDeTexto 1">
          <a:extLst xmlns:a="http://schemas.openxmlformats.org/drawingml/2006/main">
            <a:ext uri="{FF2B5EF4-FFF2-40B4-BE49-F238E27FC236}">
              <a16:creationId xmlns:a16="http://schemas.microsoft.com/office/drawing/2014/main" id="{A21E69E2-18A9-4BF4-9E59-EE8F050023CD}"/>
            </a:ext>
          </a:extLst>
        </cdr:cNvPr>
        <cdr:cNvSpPr txBox="1"/>
      </cdr:nvSpPr>
      <cdr:spPr>
        <a:xfrm xmlns:a="http://schemas.openxmlformats.org/drawingml/2006/main">
          <a:off x="68580" y="29267"/>
          <a:ext cx="4358640" cy="2912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100" b="1" baseline="0">
              <a:latin typeface="Calibri" panose="020F0502020204030204" pitchFamily="34" charset="0"/>
              <a:cs typeface="Calibri" panose="020F0502020204030204" pitchFamily="34" charset="0"/>
            </a:rPr>
            <a:t>Pergunta "A proposta de norma possui impactos?"</a:t>
          </a:r>
          <a:endParaRPr lang="pt-BR" sz="1100" b="1">
            <a:latin typeface="Calibri" panose="020F0502020204030204" pitchFamily="34" charset="0"/>
            <a:cs typeface="Calibri" panose="020F050202020403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0.23076</cdr:x>
      <cdr:y>0.10217</cdr:y>
    </cdr:from>
    <cdr:to>
      <cdr:x>0.35637</cdr:x>
      <cdr:y>0.22362</cdr:y>
    </cdr:to>
    <cdr:sp macro="" textlink="">
      <cdr:nvSpPr>
        <cdr:cNvPr id="2" name="CaixaDeTexto 1">
          <a:extLst xmlns:a="http://schemas.openxmlformats.org/drawingml/2006/main">
            <a:ext uri="{FF2B5EF4-FFF2-40B4-BE49-F238E27FC236}">
              <a16:creationId xmlns:a16="http://schemas.microsoft.com/office/drawing/2014/main" id="{8E184567-C728-4DA7-96E3-72562A28CEB4}"/>
            </a:ext>
          </a:extLst>
        </cdr:cNvPr>
        <cdr:cNvSpPr txBox="1"/>
      </cdr:nvSpPr>
      <cdr:spPr>
        <a:xfrm xmlns:a="http://schemas.openxmlformats.org/drawingml/2006/main">
          <a:off x="1144699" y="309852"/>
          <a:ext cx="623141" cy="3683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t-BR" sz="1100" b="1" baseline="0">
              <a:latin typeface="Calibri" panose="020F0502020204030204" pitchFamily="34" charset="0"/>
              <a:cs typeface="Calibri" panose="020F0502020204030204" pitchFamily="34" charset="0"/>
            </a:rPr>
            <a:t>N = 92</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563880</xdr:colOff>
      <xdr:row>1</xdr:row>
      <xdr:rowOff>137160</xdr:rowOff>
    </xdr:from>
    <xdr:to>
      <xdr:col>10</xdr:col>
      <xdr:colOff>506094</xdr:colOff>
      <xdr:row>36</xdr:row>
      <xdr:rowOff>37429</xdr:rowOff>
    </xdr:to>
    <xdr:sp macro="" textlink="">
      <xdr:nvSpPr>
        <xdr:cNvPr id="2" name="Caixa de texto 1595" descr="Double-click done when item has been packed or re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title="Packing Tips">
          <a:extLst>
            <a:ext uri="{FF2B5EF4-FFF2-40B4-BE49-F238E27FC236}">
              <a16:creationId xmlns:a16="http://schemas.microsoft.com/office/drawing/2014/main" id="{00000000-0008-0000-0C00-000002000000}"/>
            </a:ext>
          </a:extLst>
        </xdr:cNvPr>
        <xdr:cNvSpPr txBox="1"/>
      </xdr:nvSpPr>
      <xdr:spPr>
        <a:xfrm rot="10800000" flipV="1">
          <a:off x="3611880" y="312420"/>
          <a:ext cx="2990214" cy="6034369"/>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ctr">
          <a:noAutofit/>
        </a:bodyPr>
        <a:lstStyle/>
        <a:p>
          <a:pPr algn="ctr" rtl="0"/>
          <a:r>
            <a:rPr lang="pt-br" sz="1600" baseline="0">
              <a:solidFill>
                <a:schemeClr val="accent1">
                  <a:lumMod val="50000"/>
                </a:schemeClr>
              </a:solidFill>
              <a:latin typeface="+mj-lt"/>
              <a:cs typeface="Arial" pitchFamily="34" charset="0"/>
            </a:rPr>
            <a:t>INSTRUÇÕES</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No quadro "Selecione o dispositivo" clique no artigo ou tópico para iniciar a análise. </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Caso precise filtrar vários artigos ao mesmo tempo, clique em</a:t>
          </a:r>
        </a:p>
        <a:p>
          <a:pPr algn="ctr" rtl="0"/>
          <a:endParaRPr lang="pt-br" sz="1400" baseline="0">
            <a:solidFill>
              <a:schemeClr val="accent1">
                <a:lumMod val="50000"/>
              </a:schemeClr>
            </a:solidFill>
            <a:latin typeface="+mn-lt"/>
            <a:cs typeface="Arial" pitchFamily="34" charset="0"/>
          </a:endParaRPr>
        </a:p>
        <a:p>
          <a:pPr algn="ctr" rtl="0"/>
          <a:r>
            <a:rPr lang="pt-BR" sz="1400" baseline="0">
              <a:solidFill>
                <a:schemeClr val="accent1">
                  <a:lumMod val="50000"/>
                </a:schemeClr>
              </a:solidFill>
              <a:latin typeface="+mn-lt"/>
              <a:cs typeface="Arial" pitchFamily="34" charset="0"/>
            </a:rPr>
            <a:t>Aperte           para retirar todos os filtros simultaneamente.</a:t>
          </a:r>
          <a:r>
            <a:rPr lang="en-US" sz="1400" baseline="0">
              <a:solidFill>
                <a:schemeClr val="accent1">
                  <a:lumMod val="50000"/>
                </a:schemeClr>
              </a:solidFill>
              <a:latin typeface="+mn-lt"/>
              <a:cs typeface="Arial" pitchFamily="34" charset="0"/>
            </a:rPr>
            <a:t>      </a:t>
          </a:r>
        </a:p>
        <a:p>
          <a:pPr algn="l" rtl="0"/>
          <a:endParaRPr lang="en-US" sz="1400" baseline="0">
            <a:solidFill>
              <a:schemeClr val="accent1">
                <a:lumMod val="50000"/>
              </a:schemeClr>
            </a:solidFill>
            <a:latin typeface="+mn-lt"/>
            <a:cs typeface="Arial" pitchFamily="34" charset="0"/>
          </a:endParaRPr>
        </a:p>
        <a:p>
          <a:pPr algn="l" rtl="0"/>
          <a:endParaRPr lang="en-US" sz="1400" baseline="0">
            <a:solidFill>
              <a:schemeClr val="accent1">
                <a:lumMod val="50000"/>
              </a:schemeClr>
            </a:solidFill>
            <a:latin typeface="+mn-lt"/>
            <a:cs typeface="Arial" pitchFamily="34" charset="0"/>
          </a:endParaRPr>
        </a:p>
        <a:p>
          <a:pPr algn="ctr" rtl="0">
            <a:spcAft>
              <a:spcPts val="400"/>
            </a:spcAft>
          </a:pPr>
          <a:r>
            <a:rPr lang="pt-br" sz="1400" b="1" spc="0" baseline="0">
              <a:solidFill>
                <a:schemeClr val="accent1">
                  <a:lumMod val="50000"/>
                </a:schemeClr>
              </a:solidFill>
              <a:latin typeface="+mj-lt"/>
              <a:cs typeface="Arial" pitchFamily="34" charset="0"/>
            </a:rPr>
            <a:t>DICAS</a:t>
          </a:r>
        </a:p>
        <a:p>
          <a:pPr algn="ctr" rtl="0">
            <a:spcAft>
              <a:spcPts val="400"/>
            </a:spcAft>
          </a:pPr>
          <a:endParaRPr lang="pt-br" sz="1400" b="1" spc="0" baseline="0">
            <a:solidFill>
              <a:schemeClr val="accent1">
                <a:lumMod val="50000"/>
              </a:schemeClr>
            </a:solidFill>
            <a:latin typeface="+mj-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Quando concluir a análise de cada dispositivo, você poderá marcá-lo na coluna "</a:t>
          </a:r>
          <a:r>
            <a:rPr lang="en-US" sz="1400" b="1" baseline="0">
              <a:solidFill>
                <a:schemeClr val="accent1">
                  <a:lumMod val="50000"/>
                </a:schemeClr>
              </a:solidFill>
              <a:latin typeface="+mn-lt"/>
              <a:cs typeface="Arial" pitchFamily="34" charset="0"/>
            </a:rPr>
            <a:t>Concluído</a:t>
          </a:r>
          <a:r>
            <a:rPr lang="en-US" sz="1400" baseline="0">
              <a:solidFill>
                <a:schemeClr val="accent1">
                  <a:lumMod val="50000"/>
                </a:schemeClr>
              </a:solidFill>
              <a:latin typeface="+mn-lt"/>
              <a:cs typeface="Arial" pitchFamily="34" charset="0"/>
            </a:rPr>
            <a:t>" clicando duas vezes na célula correspondente a qual foi analisada. </a:t>
          </a:r>
        </a:p>
        <a:p>
          <a:pPr marL="285750" indent="-285750" algn="l" rtl="0">
            <a:buFont typeface="Arial" panose="020B0604020202020204" pitchFamily="34" charset="0"/>
            <a:buChar char="•"/>
          </a:pPr>
          <a:endParaRPr lang="en-US" sz="1400" baseline="0">
            <a:solidFill>
              <a:schemeClr val="accent1">
                <a:lumMod val="50000"/>
              </a:schemeClr>
            </a:solidFill>
            <a:latin typeface="+mn-lt"/>
            <a:cs typeface="Arial" pitchFamily="34" charset="0"/>
          </a:endParaRPr>
        </a:p>
        <a:p>
          <a:pPr marL="285750" indent="-285750" algn="l" rtl="0">
            <a:buFont typeface="Arial" panose="020B0604020202020204" pitchFamily="34" charset="0"/>
            <a:buChar char="•"/>
          </a:pPr>
          <a:r>
            <a:rPr lang="en-US" sz="1400" baseline="0">
              <a:solidFill>
                <a:schemeClr val="accent1">
                  <a:lumMod val="50000"/>
                </a:schemeClr>
              </a:solidFill>
              <a:latin typeface="+mn-lt"/>
              <a:cs typeface="Arial" pitchFamily="34" charset="0"/>
            </a:rPr>
            <a:t>Para limpar as marcações na coluna "Concluído", utilize o botão "</a:t>
          </a:r>
          <a:r>
            <a:rPr lang="en-US" sz="1400" b="1" baseline="0">
              <a:solidFill>
                <a:schemeClr val="accent1">
                  <a:lumMod val="50000"/>
                </a:schemeClr>
              </a:solidFill>
              <a:latin typeface="+mn-lt"/>
              <a:cs typeface="Arial" pitchFamily="34" charset="0"/>
            </a:rPr>
            <a:t>Limpar lista de verificação</a:t>
          </a:r>
          <a:r>
            <a:rPr lang="en-US" sz="1400" baseline="0">
              <a:solidFill>
                <a:schemeClr val="accent1">
                  <a:lumMod val="50000"/>
                </a:schemeClr>
              </a:solidFill>
              <a:latin typeface="+mn-lt"/>
              <a:cs typeface="Arial" pitchFamily="34" charset="0"/>
            </a:rPr>
            <a:t>" que fica na parte superior desta planilha.</a:t>
          </a:r>
        </a:p>
        <a:p>
          <a:pPr algn="l" rtl="0"/>
          <a:r>
            <a:rPr lang="en-US" sz="1400" baseline="0">
              <a:solidFill>
                <a:schemeClr val="accent1">
                  <a:lumMod val="50000"/>
                </a:schemeClr>
              </a:solidFill>
              <a:latin typeface="+mn-lt"/>
              <a:cs typeface="Arial" pitchFamily="34" charset="0"/>
            </a:rPr>
            <a:t>        </a:t>
          </a:r>
        </a:p>
        <a:p>
          <a:pPr algn="l" rtl="0"/>
          <a:r>
            <a:rPr lang="en-US" sz="1400" baseline="0">
              <a:solidFill>
                <a:schemeClr val="accent1">
                  <a:lumMod val="50000"/>
                </a:schemeClr>
              </a:solidFill>
              <a:latin typeface="+mn-lt"/>
              <a:cs typeface="Arial" pitchFamily="34" charset="0"/>
            </a:rPr>
            <a:t>       </a:t>
          </a:r>
        </a:p>
      </xdr:txBody>
    </xdr:sp>
    <xdr:clientData/>
  </xdr:twoCellAnchor>
  <xdr:twoCellAnchor>
    <xdr:from>
      <xdr:col>6</xdr:col>
      <xdr:colOff>548369</xdr:colOff>
      <xdr:row>12</xdr:row>
      <xdr:rowOff>53340</xdr:rowOff>
    </xdr:from>
    <xdr:to>
      <xdr:col>7</xdr:col>
      <xdr:colOff>255047</xdr:colOff>
      <xdr:row>13</xdr:row>
      <xdr:rowOff>173140</xdr:rowOff>
    </xdr:to>
    <xdr:pic>
      <xdr:nvPicPr>
        <xdr:cNvPr id="3" name="Imagem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rot="10800000" flipH="1" flipV="1">
          <a:off x="4205969" y="2156460"/>
          <a:ext cx="316278" cy="295060"/>
        </a:xfrm>
        <a:prstGeom prst="rect">
          <a:avLst/>
        </a:prstGeom>
      </xdr:spPr>
    </xdr:pic>
    <xdr:clientData/>
  </xdr:twoCellAnchor>
  <xdr:twoCellAnchor>
    <xdr:from>
      <xdr:col>10</xdr:col>
      <xdr:colOff>7620</xdr:colOff>
      <xdr:row>10</xdr:row>
      <xdr:rowOff>51066</xdr:rowOff>
    </xdr:from>
    <xdr:to>
      <xdr:col>10</xdr:col>
      <xdr:colOff>323327</xdr:colOff>
      <xdr:row>11</xdr:row>
      <xdr:rowOff>170007</xdr:rowOff>
    </xdr:to>
    <xdr:pic>
      <xdr:nvPicPr>
        <xdr:cNvPr id="4" name="Imagem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2"/>
        <a:stretch>
          <a:fillRect/>
        </a:stretch>
      </xdr:blipFill>
      <xdr:spPr>
        <a:xfrm rot="10800000" flipH="1" flipV="1">
          <a:off x="6103620" y="1803666"/>
          <a:ext cx="315707" cy="29420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a Macedo" refreshedDate="45408.379452430556" createdVersion="6" refreshedVersion="8" minRefreshableVersion="3" recordCount="6" xr:uid="{57574525-9995-42F9-A879-D4DB01B49D8D}">
  <cacheSource type="worksheet">
    <worksheetSource name="Dados_tabelas"/>
  </cacheSource>
  <cacheFields count="6">
    <cacheField name="Sua contribuição será feita em nome de uma pessoa física ou uma pessoa jurídica?" numFmtId="0">
      <sharedItems containsMixedTypes="1" containsNumber="1" containsInteger="1" minValue="0" maxValue="0" count="3">
        <s v="Pessoa Física"/>
        <s v="Pessoa Jurídica"/>
        <n v="0" u="1"/>
      </sharedItems>
    </cacheField>
    <cacheField name="Qual desses segmentos você se identifica?" numFmtId="0">
      <sharedItems containsMixedTypes="1" containsNumber="1" containsInteger="1" minValue="0" maxValue="0" count="3">
        <s v="Pesquisador ou membro da comunidade científica"/>
        <s v="Órgão ou entidade do poder público"/>
        <n v="0" u="1"/>
      </sharedItems>
    </cacheField>
    <cacheField name="Você é a favor desta proposta de norma?" numFmtId="0">
      <sharedItems containsMixedTypes="1" containsNumber="1" containsInteger="1" minValue="0" maxValue="0" count="3">
        <s v="Não responderam"/>
        <s v="Tenho outra opinião"/>
        <n v="0" u="1"/>
      </sharedItems>
    </cacheField>
    <cacheField name="Você considera que a proposta de norma possui impactos" numFmtId="0">
      <sharedItems containsBlank="1" count="4">
        <s v="Positivos"/>
        <s v="Negativos"/>
        <s v="Positivos e negativos"/>
        <m u="1"/>
      </sharedItems>
    </cacheField>
    <cacheField name="Onde você está?" numFmtId="0">
      <sharedItems/>
    </cacheField>
    <cacheField name="Em qual desses segmentos você se identifica como setor regulado?" numFmtId="0">
      <sharedItems containsNonDate="0" containsString="0" containsBlank="1"/>
    </cacheField>
  </cacheFields>
  <extLst>
    <ext xmlns:x14="http://schemas.microsoft.com/office/spreadsheetml/2009/9/main" uri="{725AE2AE-9491-48be-B2B4-4EB974FC3084}">
      <x14:pivotCacheDefinition pivotCacheId="19698252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x v="0"/>
    <x v="0"/>
    <x v="0"/>
    <x v="0"/>
    <s v="Nacional"/>
    <m/>
  </r>
  <r>
    <x v="0"/>
    <x v="0"/>
    <x v="1"/>
    <x v="1"/>
    <s v="Nacional"/>
    <m/>
  </r>
  <r>
    <x v="0"/>
    <x v="0"/>
    <x v="1"/>
    <x v="2"/>
    <s v="Nacional"/>
    <m/>
  </r>
  <r>
    <x v="1"/>
    <x v="1"/>
    <x v="0"/>
    <x v="2"/>
    <s v="Nacional"/>
    <m/>
  </r>
  <r>
    <x v="0"/>
    <x v="0"/>
    <x v="1"/>
    <x v="1"/>
    <s v="Nacional"/>
    <m/>
  </r>
  <r>
    <x v="0"/>
    <x v="0"/>
    <x v="0"/>
    <x v="2"/>
    <s v="Nacional"/>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C57C946-C882-4C84-8C43-FD8BC73B888F}" name="Tabela dinâmica1" cacheId="28" applyNumberFormats="0" applyBorderFormats="0" applyFontFormats="0" applyPatternFormats="0" applyAlignmentFormats="0" applyWidthHeightFormats="1" dataCaption="Valores" updatedVersion="8" minRefreshableVersion="3" showDataTips="0" useAutoFormatting="1" itemPrintTitles="1" createdVersion="6" indent="0" showHeaders="0" outline="1" outlineData="1" multipleFieldFilters="0" chartFormat="1" colHeaderCaption="Nº">
  <location ref="D58:H64" firstHeaderRow="1" firstDataRow="2" firstDataCol="1"/>
  <pivotFields count="6">
    <pivotField axis="axisRow" showAll="0">
      <items count="4">
        <item m="1" x="2"/>
        <item x="0"/>
        <item x="1"/>
        <item t="default"/>
      </items>
    </pivotField>
    <pivotField axis="axisRow" showAll="0">
      <items count="4">
        <item m="1" x="2"/>
        <item x="0"/>
        <item x="1"/>
        <item t="default"/>
      </items>
    </pivotField>
    <pivotField showAll="0"/>
    <pivotField axis="axisCol" dataField="1" showAll="0">
      <items count="5">
        <item x="1"/>
        <item x="0"/>
        <item x="2"/>
        <item m="1" x="3"/>
        <item t="default"/>
      </items>
    </pivotField>
    <pivotField showAll="0"/>
    <pivotField showAll="0"/>
  </pivotFields>
  <rowFields count="2">
    <field x="0"/>
    <field x="1"/>
  </rowFields>
  <rowItems count="5">
    <i>
      <x v="1"/>
    </i>
    <i r="1">
      <x v="1"/>
    </i>
    <i>
      <x v="2"/>
    </i>
    <i r="1">
      <x v="2"/>
    </i>
    <i t="grand">
      <x/>
    </i>
  </rowItems>
  <colFields count="1">
    <field x="3"/>
  </colFields>
  <colItems count="4">
    <i>
      <x/>
    </i>
    <i>
      <x v="1"/>
    </i>
    <i>
      <x v="2"/>
    </i>
    <i t="grand">
      <x/>
    </i>
  </colItems>
  <dataFields count="1">
    <dataField name="A proposta de norma possui impactos?" fld="3" subtotal="count" baseField="0" baseItem="0"/>
  </dataFields>
  <formats count="27">
    <format dxfId="130">
      <pivotArea outline="0" collapsedLevelsAreSubtotals="1" fieldPosition="0"/>
    </format>
    <format dxfId="129">
      <pivotArea dataOnly="0" labelOnly="1" fieldPosition="0">
        <references count="1">
          <reference field="3" count="1">
            <x v="2"/>
          </reference>
        </references>
      </pivotArea>
    </format>
    <format dxfId="128">
      <pivotArea dataOnly="0" labelOnly="1" grandCol="1" outline="0" fieldPosition="0"/>
    </format>
    <format dxfId="127">
      <pivotArea dataOnly="0" labelOnly="1" fieldPosition="0">
        <references count="1">
          <reference field="3" count="0"/>
        </references>
      </pivotArea>
    </format>
    <format dxfId="126">
      <pivotArea dataOnly="0" labelOnly="1" grandCol="1" outline="0" fieldPosition="0"/>
    </format>
    <format dxfId="125">
      <pivotArea grandCol="1" outline="0" collapsedLevelsAreSubtotals="1" fieldPosition="0"/>
    </format>
    <format dxfId="124">
      <pivotArea dataOnly="0" labelOnly="1" grandCol="1" outline="0" fieldPosition="0"/>
    </format>
    <format dxfId="123">
      <pivotArea type="topRight" dataOnly="0" labelOnly="1" outline="0" offset="C1" fieldPosition="0"/>
    </format>
    <format dxfId="122">
      <pivotArea type="origin" dataOnly="0" labelOnly="1" outline="0" fieldPosition="0"/>
    </format>
    <format dxfId="121">
      <pivotArea type="origin" dataOnly="0" labelOnly="1" outline="0" fieldPosition="0"/>
    </format>
    <format dxfId="120">
      <pivotArea type="origin" dataOnly="0" labelOnly="1" outline="0" fieldPosition="0"/>
    </format>
    <format dxfId="119">
      <pivotArea outline="0" collapsedLevelsAreSubtotals="1" fieldPosition="0"/>
    </format>
    <format dxfId="118">
      <pivotArea dataOnly="0" labelOnly="1" fieldPosition="0">
        <references count="1">
          <reference field="0" count="0"/>
        </references>
      </pivotArea>
    </format>
    <format dxfId="117">
      <pivotArea dataOnly="0" labelOnly="1" grandRow="1" outline="0" fieldPosition="0"/>
    </format>
    <format dxfId="116">
      <pivotArea type="all" dataOnly="0" outline="0" fieldPosition="0"/>
    </format>
    <format dxfId="115">
      <pivotArea outline="0" collapsedLevelsAreSubtotals="1" fieldPosition="0"/>
    </format>
    <format dxfId="114">
      <pivotArea type="origin" dataOnly="0" labelOnly="1" outline="0" fieldPosition="0"/>
    </format>
    <format dxfId="113">
      <pivotArea type="topRight" dataOnly="0" labelOnly="1" outline="0" fieldPosition="0"/>
    </format>
    <format dxfId="112">
      <pivotArea dataOnly="0" labelOnly="1" fieldPosition="0">
        <references count="1">
          <reference field="0" count="0"/>
        </references>
      </pivotArea>
    </format>
    <format dxfId="111">
      <pivotArea dataOnly="0" labelOnly="1" grandRow="1" outline="0" fieldPosition="0"/>
    </format>
    <format dxfId="110">
      <pivotArea dataOnly="0" labelOnly="1" fieldPosition="0">
        <references count="1">
          <reference field="3" count="0"/>
        </references>
      </pivotArea>
    </format>
    <format dxfId="109">
      <pivotArea dataOnly="0" labelOnly="1" grandCol="1" outline="0" fieldPosition="0"/>
    </format>
    <format dxfId="108">
      <pivotArea type="origin" dataOnly="0" labelOnly="1" outline="0" fieldPosition="0"/>
    </format>
    <format dxfId="107">
      <pivotArea dataOnly="0" labelOnly="1" fieldPosition="0">
        <references count="1">
          <reference field="3" count="0"/>
        </references>
      </pivotArea>
    </format>
    <format dxfId="106">
      <pivotArea dataOnly="0" labelOnly="1" grandCol="1" outline="0" fieldPosition="0"/>
    </format>
    <format dxfId="105">
      <pivotArea dataOnly="0" labelOnly="1" fieldPosition="0">
        <references count="1">
          <reference field="0" count="0"/>
        </references>
      </pivotArea>
    </format>
    <format dxfId="104">
      <pivotArea dataOnly="0" labelOnly="1" grandRow="1"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0" format="6" series="1">
      <pivotArea type="data" outline="0" fieldPosition="0">
        <references count="2">
          <reference field="4294967294" count="1" selected="0">
            <x v="0"/>
          </reference>
          <reference field="3" count="1" selected="0">
            <x v="3"/>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609C424-E31F-4086-9D0B-AAB5E993BA8C}" name="Tabela dinâmica16" cacheId="28" applyNumberFormats="0" applyBorderFormats="0" applyFontFormats="0" applyPatternFormats="0" applyAlignmentFormats="0" applyWidthHeightFormats="1" dataCaption="Valores" updatedVersion="8" minRefreshableVersion="3" showDataTips="0" useAutoFormatting="1" itemPrintTitles="1" createdVersion="6" indent="0" showHeaders="0" outline="1" outlineData="1" multipleFieldFilters="0" chartFormat="2" rowHeaderCaption="Você é a favor dessa norma?" colHeaderCaption="Nº">
  <location ref="D33:G39" firstHeaderRow="1" firstDataRow="2" firstDataCol="1"/>
  <pivotFields count="6">
    <pivotField axis="axisRow" showAll="0">
      <items count="4">
        <item m="1" x="2"/>
        <item x="0"/>
        <item x="1"/>
        <item t="default"/>
      </items>
    </pivotField>
    <pivotField axis="axisRow" showAll="0">
      <items count="4">
        <item m="1" x="2"/>
        <item x="0"/>
        <item x="1"/>
        <item t="default"/>
      </items>
    </pivotField>
    <pivotField axis="axisCol" dataField="1" showAll="0">
      <items count="4">
        <item m="1" x="2"/>
        <item x="0"/>
        <item x="1"/>
        <item t="default"/>
      </items>
    </pivotField>
    <pivotField showAll="0"/>
    <pivotField showAll="0"/>
    <pivotField showAll="0"/>
  </pivotFields>
  <rowFields count="2">
    <field x="0"/>
    <field x="1"/>
  </rowFields>
  <rowItems count="5">
    <i>
      <x v="1"/>
    </i>
    <i r="1">
      <x v="1"/>
    </i>
    <i>
      <x v="2"/>
    </i>
    <i r="1">
      <x v="2"/>
    </i>
    <i t="grand">
      <x/>
    </i>
  </rowItems>
  <colFields count="1">
    <field x="2"/>
  </colFields>
  <colItems count="3">
    <i>
      <x v="1"/>
    </i>
    <i>
      <x v="2"/>
    </i>
    <i t="grand">
      <x/>
    </i>
  </colItems>
  <dataFields count="1">
    <dataField name="Voce é a favor da norma?" fld="2" subtotal="count" baseField="0" baseItem="0"/>
  </dataFields>
  <formats count="23">
    <format dxfId="153">
      <pivotArea outline="0" collapsedLevelsAreSubtotals="1" fieldPosition="0"/>
    </format>
    <format dxfId="152">
      <pivotArea field="0" type="button" dataOnly="0" labelOnly="1" outline="0" axis="axisRow" fieldPosition="0"/>
    </format>
    <format dxfId="151">
      <pivotArea dataOnly="0" labelOnly="1" fieldPosition="0">
        <references count="1">
          <reference field="0" count="0"/>
        </references>
      </pivotArea>
    </format>
    <format dxfId="150">
      <pivotArea dataOnly="0" labelOnly="1" grandRow="1" outline="0" fieldPosition="0"/>
    </format>
    <format dxfId="149">
      <pivotArea dataOnly="0" labelOnly="1" fieldPosition="0">
        <references count="1">
          <reference field="2" count="0"/>
        </references>
      </pivotArea>
    </format>
    <format dxfId="148">
      <pivotArea dataOnly="0" labelOnly="1" grandCol="1" outline="0" fieldPosition="0"/>
    </format>
    <format dxfId="147">
      <pivotArea outline="0" collapsedLevelsAreSubtotals="1" fieldPosition="0"/>
    </format>
    <format dxfId="146">
      <pivotArea dataOnly="0" labelOnly="1" fieldPosition="0">
        <references count="1">
          <reference field="2" count="0"/>
        </references>
      </pivotArea>
    </format>
    <format dxfId="145">
      <pivotArea dataOnly="0" labelOnly="1" grandCol="1" outline="0" fieldPosition="0"/>
    </format>
    <format dxfId="144">
      <pivotArea field="0" type="button" dataOnly="0" labelOnly="1" outline="0" axis="axisRow" fieldPosition="0"/>
    </format>
    <format dxfId="143">
      <pivotArea dataOnly="0" labelOnly="1" fieldPosition="0">
        <references count="1">
          <reference field="0" count="0"/>
        </references>
      </pivotArea>
    </format>
    <format dxfId="142">
      <pivotArea dataOnly="0" labelOnly="1" grandRow="1" outline="0" fieldPosition="0"/>
    </format>
    <format dxfId="141">
      <pivotArea dataOnly="0" labelOnly="1" grandCol="1" outline="0" fieldPosition="0"/>
    </format>
    <format dxfId="140">
      <pivotArea dataOnly="0" grandCol="1" outline="0" fieldPosition="0"/>
    </format>
    <format dxfId="139">
      <pivotArea type="all" dataOnly="0" outline="0" fieldPosition="0"/>
    </format>
    <format dxfId="138">
      <pivotArea dataOnly="0" labelOnly="1" fieldPosition="0">
        <references count="1">
          <reference field="2" count="0"/>
        </references>
      </pivotArea>
    </format>
    <format dxfId="137">
      <pivotArea dataOnly="0" labelOnly="1" grandCol="1" outline="0" fieldPosition="0"/>
    </format>
    <format dxfId="136">
      <pivotArea dataOnly="0" labelOnly="1" grandRow="1" outline="0" fieldPosition="0"/>
    </format>
    <format dxfId="135">
      <pivotArea type="origin" dataOnly="0" labelOnly="1" outline="0" fieldPosition="0"/>
    </format>
    <format dxfId="134">
      <pivotArea dataOnly="0" labelOnly="1" fieldPosition="0">
        <references count="1">
          <reference field="2" count="0"/>
        </references>
      </pivotArea>
    </format>
    <format dxfId="133">
      <pivotArea dataOnly="0" labelOnly="1" grandCol="1" outline="0" fieldPosition="0"/>
    </format>
    <format dxfId="132">
      <pivotArea dataOnly="0" labelOnly="1" fieldPosition="0">
        <references count="1">
          <reference field="0" count="0"/>
        </references>
      </pivotArea>
    </format>
    <format dxfId="131">
      <pivotArea dataOnly="0" labelOnly="1" fieldPosition="0">
        <references count="2">
          <reference field="0" count="0" selected="0"/>
          <reference field="1" count="0"/>
        </references>
      </pivotArea>
    </format>
  </formats>
  <chartFormats count="3">
    <chartFormat chart="1" format="8" series="1">
      <pivotArea type="data" outline="0" fieldPosition="0">
        <references count="2">
          <reference field="4294967294" count="1" selected="0">
            <x v="0"/>
          </reference>
          <reference field="2" count="1" selected="0">
            <x v="0"/>
          </reference>
        </references>
      </pivotArea>
    </chartFormat>
    <chartFormat chart="1" format="13" series="1">
      <pivotArea type="data" outline="0" fieldPosition="0">
        <references count="2">
          <reference field="4294967294" count="1" selected="0">
            <x v="0"/>
          </reference>
          <reference field="2" count="1" selected="0">
            <x v="1"/>
          </reference>
        </references>
      </pivotArea>
    </chartFormat>
    <chartFormat chart="1" format="14" series="1">
      <pivotArea type="data" outline="0" fieldPosition="0">
        <references count="2">
          <reference field="4294967294" count="1" selected="0">
            <x v="0"/>
          </reference>
          <reference field="2" count="1" selected="0">
            <x v="2"/>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4D4B6A8-2BB8-4494-8185-B75568386036}" name="Tabela dinâmica15" cacheId="28"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2" rowHeaderCaption="Perfis dos participantes">
  <location ref="D14:E19" firstHeaderRow="1" firstDataRow="1" firstDataCol="1"/>
  <pivotFields count="6">
    <pivotField axis="axisRow" showAll="0">
      <items count="4">
        <item m="1" x="2"/>
        <item x="0"/>
        <item x="1"/>
        <item t="default"/>
      </items>
    </pivotField>
    <pivotField axis="axisRow" dataField="1" showAll="0">
      <items count="4">
        <item m="1" x="2"/>
        <item x="0"/>
        <item x="1"/>
        <item t="default"/>
      </items>
    </pivotField>
    <pivotField showAll="0"/>
    <pivotField showAll="0"/>
    <pivotField showAll="0"/>
    <pivotField showAll="0"/>
  </pivotFields>
  <rowFields count="2">
    <field x="0"/>
    <field x="1"/>
  </rowFields>
  <rowItems count="5">
    <i>
      <x v="1"/>
    </i>
    <i r="1">
      <x v="1"/>
    </i>
    <i>
      <x v="2"/>
    </i>
    <i r="1">
      <x v="2"/>
    </i>
    <i t="grand">
      <x/>
    </i>
  </rowItems>
  <colItems count="1">
    <i/>
  </colItems>
  <dataFields count="1">
    <dataField name="Nº" fld="1" subtotal="count" baseField="0" baseItem="0"/>
  </dataFields>
  <formats count="15">
    <format dxfId="168">
      <pivotArea type="all" dataOnly="0" outline="0" fieldPosition="0"/>
    </format>
    <format dxfId="167">
      <pivotArea outline="0" collapsedLevelsAreSubtotals="1" fieldPosition="0"/>
    </format>
    <format dxfId="166">
      <pivotArea field="0" type="button" dataOnly="0" labelOnly="1" outline="0" axis="axisRow" fieldPosition="0"/>
    </format>
    <format dxfId="165">
      <pivotArea dataOnly="0" labelOnly="1" fieldPosition="0">
        <references count="1">
          <reference field="0" count="0"/>
        </references>
      </pivotArea>
    </format>
    <format dxfId="164">
      <pivotArea dataOnly="0" labelOnly="1" grandRow="1" outline="0" fieldPosition="0"/>
    </format>
    <format dxfId="163">
      <pivotArea dataOnly="0" labelOnly="1" outline="0" axis="axisValues" fieldPosition="0"/>
    </format>
    <format dxfId="162">
      <pivotArea type="all" dataOnly="0" outline="0" fieldPosition="0"/>
    </format>
    <format dxfId="161">
      <pivotArea outline="0" collapsedLevelsAreSubtotals="1" fieldPosition="0"/>
    </format>
    <format dxfId="160">
      <pivotArea dataOnly="0" labelOnly="1" fieldPosition="0">
        <references count="1">
          <reference field="0" count="0"/>
        </references>
      </pivotArea>
    </format>
    <format dxfId="159">
      <pivotArea dataOnly="0" labelOnly="1" grandRow="1" outline="0" fieldPosition="0"/>
    </format>
    <format dxfId="158">
      <pivotArea field="0" type="button" dataOnly="0" labelOnly="1" outline="0" axis="axisRow" fieldPosition="0"/>
    </format>
    <format dxfId="157">
      <pivotArea dataOnly="0" labelOnly="1" outline="0" axis="axisValues" fieldPosition="0"/>
    </format>
    <format dxfId="156">
      <pivotArea dataOnly="0" labelOnly="1" outline="0" axis="axisValues" fieldPosition="0"/>
    </format>
    <format dxfId="155">
      <pivotArea dataOnly="0" labelOnly="1" fieldPosition="0">
        <references count="1">
          <reference field="0" count="0"/>
        </references>
      </pivotArea>
    </format>
    <format dxfId="154">
      <pivotArea dataOnly="0" labelOnly="1" grandRow="1" outline="0" fieldPosition="0"/>
    </format>
  </formats>
  <chartFormats count="1">
    <chartFormat chart="1" format="0" series="1">
      <pivotArea type="data" outline="0" fieldPosition="0">
        <references count="1">
          <reference field="4294967294" count="1" selected="0">
            <x v="0"/>
          </reference>
        </references>
      </pivotArea>
    </chartFormat>
  </chart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 xr10:uid="{C123E5A1-6CC6-4291-9F28-2AF77252B1CE}" sourceName="Qual desses segmentos você se identifica?">
  <pivotTables>
    <pivotTable tabId="6" name="Tabela dinâmica15"/>
  </pivotTables>
  <data>
    <tabular pivotCacheId="196982521">
      <items count="3">
        <i x="1" s="1"/>
        <i x="0" s="1"/>
        <i x="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1" xr10:uid="{B228BF8B-57F3-422B-AE8F-211E6D4FE690}" sourceName="Qual desses segmentos você se identifica?">
  <pivotTables>
    <pivotTable tabId="6" name="Tabela dinâmica16"/>
  </pivotTables>
  <data>
    <tabular pivotCacheId="196982521">
      <items count="3">
        <i x="1" s="1"/>
        <i x="0" s="1"/>
        <i x="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Qual_desses_segmentos_você_se_identifica?2" xr10:uid="{C24B39EA-A930-4A0D-A8B4-8FC3F2364791}" sourceName="Qual desses segmentos você se identifica?">
  <pivotTables>
    <pivotTable tabId="6" name="Tabela dinâmica1"/>
  </pivotTables>
  <data>
    <tabular pivotCacheId="196982521">
      <items count="3">
        <i x="1" s="1"/>
        <i x="0" s="1"/>
        <i x="2"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Dispositivos" xr10:uid="{34728ADE-0F63-4678-9D98-CC246012C1F8}" sourceName="Dispositivos">
  <extLst>
    <x:ext xmlns:x15="http://schemas.microsoft.com/office/spreadsheetml/2010/11/main" uri="{2F2917AC-EB37-4324-AD4E-5DD8C200BD13}">
      <x15:tableSlicerCache tableId="2" column="1" sortOrder="descending"/>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Instituição" xr10:uid="{943A17F6-BD39-4C6A-877D-C0707B2F432A}" sourceName="Instituição">
  <extLst>
    <x:ext xmlns:x15="http://schemas.microsoft.com/office/spreadsheetml/2010/11/main" uri="{2F2917AC-EB37-4324-AD4E-5DD8C200BD13}">
      <x15:tableSlicerCache tableId="2"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spositivos" xr10:uid="{2F2CD96E-6D37-4EE4-8CF5-71E0EEF1A1E2}" cache="SegmentaçãodeDados_Dispositivos" caption="Filtrar por dispositivos:" startItem="36" columnCount="6" rowHeight="260350"/>
  <slicer name="Instituição" xr10:uid="{06BA9578-4F03-4403-B769-E6DACEE02A23}" cache="SegmentaçãodeDados_Instituição" caption="Filtrar por Instituição:" rowHeight="2603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Qual desses segmentos você se identifica?" xr10:uid="{D6A021AB-65AB-425F-A93D-27DF0DC110A8}" cache="SegmentaçãodeDados_Qual_desses_segmentos_você_se_identifica?" caption="Segmentos de representação" style="SlicerStyleDark3" rowHeight="260350"/>
  <slicer name="Qual desses segmentos você se identifica? 1" xr10:uid="{2FC55239-097B-4060-A1F6-B0227B4FF137}" cache="SegmentaçãodeDados_Qual_desses_segmentos_você_se_identifica?1" caption="Segmentos de representação" style="SlicerStyleDark3" rowHeight="260350"/>
  <slicer name="Qual desses segmentos você se identifica? 2" xr10:uid="{7D6C0940-D499-4410-9BD9-716EF1CD3019}" cache="SegmentaçãodeDados_Qual_desses_segmentos_você_se_identifica?2" caption="Segmentos de representação" style="SlicerStyleDark3" rowHeight="2603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C633C0-D075-48AF-BE3F-3963E30F3031}" name="Lista_de_contribuições" displayName="Lista_de_contribuições" ref="B4:G96" headerRowDxfId="212" dataDxfId="211">
  <autoFilter ref="B4:G96" xr:uid="{00000000-0009-0000-0100-000002000000}"/>
  <tableColumns count="6">
    <tableColumn id="4" xr3:uid="{CDA93A2C-1EA2-4CD7-A687-33A78521D969}" name="ID do participante" dataDxfId="210"/>
    <tableColumn id="7" xr3:uid="{83D17049-C4FD-4903-AE78-AB90DEE81E80}" name="Instituição" dataDxfId="209"/>
    <tableColumn id="11" xr3:uid="{73FFB4D4-9242-4AE5-A727-C16D1EC480E4}" name="Segmento" dataDxfId="208"/>
    <tableColumn id="1" xr3:uid="{06580077-CA18-4684-9542-D156D52D8784}" name="Dispositivos" dataDxfId="2"/>
    <tableColumn id="3" xr3:uid="{1C011F06-2F88-4F78-87AB-6D3FA590071B}" name="Proposta" totalsRowFunction="count" dataDxfId="1"/>
    <tableColumn id="5" xr3:uid="{068E67A6-F5B9-4D48-B5EB-01638B07D6AF}" name="Justificativa" dataDxfId="0"/>
  </tableColumns>
  <tableStyleInfo name="Tabela de lista de itens de férias" showFirstColumn="0" showLastColumn="0" showRowStripes="1" showColumnStripes="0"/>
  <extLst>
    <ext xmlns:x14="http://schemas.microsoft.com/office/spreadsheetml/2009/9/main" uri="{504A1905-F514-4f6f-8877-14C23A59335A}">
      <x14:table altText="Checklist" altTextSummary="Lista dos itens a pôr na ma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0FF7A4B-F08A-4382-8204-4CA89BFB2915}" name="Tabela5" displayName="Tabela5" ref="K4:K96" totalsRowShown="0" headerRowDxfId="207" dataDxfId="206">
  <autoFilter ref="K4:K96" xr:uid="{7A028579-3676-4092-AD30-2D194BFEB850}"/>
  <tableColumns count="1">
    <tableColumn id="1" xr3:uid="{18E3551D-9067-49A3-82CD-6785CE1C3F0A}" name="TAGs" dataDxfId="205">
      <calculatedColumnFormula>IF(#REF!&lt;&gt;"",1,0)</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E494C46-D8BF-4F8A-BB77-C9AD62B5B345}" name="Tabela9" displayName="Tabela9" ref="A2:DO8" totalsRowShown="0" headerRowDxfId="204" dataDxfId="202" headerRowBorderDxfId="203" tableBorderDxfId="201" totalsRowBorderDxfId="200">
  <autoFilter ref="A2:DO8" xr:uid="{E53BB9AD-44BA-4B05-BC91-DCBB003A63FC}"/>
  <tableColumns count="119">
    <tableColumn id="1" xr3:uid="{F45988C1-EFF4-4332-A8BA-5048594DF808}" name="Data de envio" dataDxfId="199"/>
    <tableColumn id="2" xr3:uid="{41B5BEC1-AAA5-4AA4-81D8-48E165A725CC}" name="ID da resposta" dataDxfId="198"/>
    <tableColumn id="3" xr3:uid="{01C5A539-355E-436C-AEE4-75BA8F117B59}" name="Qual a origem da sua contribuição?" dataDxfId="197"/>
    <tableColumn id="4" xr3:uid="{C0A82A83-8F1A-40C3-9877-A2C30179A928}" name="Em qual unidade da federação?" dataDxfId="196"/>
    <tableColumn id="5" xr3:uid="{D852D15B-AB1F-477B-B829-F62F5E529EE9}" name="A sua contribuição será feita em nome de uma pessoa física ou uma pessoa jurídica?" dataDxfId="195"/>
    <tableColumn id="6" xr3:uid="{641CF240-4613-4E84-866E-5B22DCB1CD6D}" name="Nome da instituição:" dataDxfId="194"/>
    <tableColumn id="7" xr3:uid="{1943D2AA-2B73-4EEC-A5CB-8D25B046E0F9}" name="Qual o CNPJ da instituição que você representa?" dataDxfId="193"/>
    <tableColumn id="8" xr3:uid="{E73CA466-5639-4F92-BE1C-A4FD5236DD06}" name="Qual é o seu segmento?" dataDxfId="192"/>
    <tableColumn id="9" xr3:uid="{6B9FDE5F-588A-462D-BBF1-224B1F621DC7}" name="O órgão pertence a qual esfera da Federação?" dataDxfId="191"/>
    <tableColumn id="10" xr3:uid="{6DB4849D-EB68-4BE0-9D8A-8F25F572A045}" name="Você é a favor desta proposta?" dataDxfId="190"/>
    <tableColumn id="11" xr3:uid="{E173F2A5-222D-421F-A242-4501A88EF3E3}" name="Se desejar, detalhe sua opinião:  Atenção: este espaço serve para o participante comentar, do ponto de vista particular, a proposta que está em consulta pública. Por se tratar de comentários de cunho pessoal, sem argumentação ou evidências, não exige um p" dataDxfId="189"/>
    <tableColumn id="12" xr3:uid="{E45305A7-A43A-40DF-9367-489679514D13}" name="Parte 1 - Proposta de alteração:" dataDxfId="188"/>
    <tableColumn id="13" xr3:uid="{417BA37A-5098-42B9-AF71-B4B809A7181D}" name="Parte 1 - Justificativa/comentários:" dataDxfId="187"/>
    <tableColumn id="14" xr3:uid="{2AF41412-BA79-4481-B40D-843FDEADDB6E}" name="Parte 2 - Proposta de alteração:" dataDxfId="186"/>
    <tableColumn id="15" xr3:uid="{0C5B6F29-547D-4241-8171-9443D1008890}" name="Parte 2 - Justificativa/comentários:" dataDxfId="185"/>
    <tableColumn id="16" xr3:uid="{4BE47FD6-9ABE-4735-9F9D-BCA912F5C80E}" name="Parte 3 - Proposta de alteração:" dataDxfId="184"/>
    <tableColumn id="17" xr3:uid="{7F3C4009-0070-4467-ADC4-521BE7AEF876}" name="Parte 3 - Justificativa/comentários:" dataDxfId="183"/>
    <tableColumn id="18" xr3:uid="{CFFC51B7-5864-4272-BCD1-56FB1D7B92FA}" name="Parte 4 - Proposta de alteração:" dataDxfId="182"/>
    <tableColumn id="19" xr3:uid="{AED20B24-289A-4C0A-858B-99E1FBABBCB9}" name="Parte 4 - Justificativa/comentários:" dataDxfId="181"/>
    <tableColumn id="20" xr3:uid="{AA2CA507-364A-421F-8F39-A785D01F389B}" name="Parte 5 - Proposta de alteração:" dataDxfId="180"/>
    <tableColumn id="21" xr3:uid="{62636A9E-43CC-438C-8151-E0A17C583A10}" name="Parte 5 - Justificativa/comentários:" dataDxfId="179"/>
    <tableColumn id="22" xr3:uid="{3CC6267C-2651-427C-B3CB-A0CB8198898A}" name="Parte 6 - Proposta de alteração:" dataDxfId="178"/>
    <tableColumn id="23" xr3:uid="{AC4263D0-55F6-4A25-A87F-D9BF7DE9D968}" name="Parte 6 - Justificativa/comentários:" dataDxfId="177"/>
    <tableColumn id="24" xr3:uid="{55D53F5E-C3B3-47C1-B625-1A3A454B2D33}" name="Parte 7 - Proposta de alteração:" dataDxfId="176"/>
    <tableColumn id="25" xr3:uid="{5F91EBD4-F1E7-4074-8035-AD97A615253B}" name="Parte 7 - Justificativa/comentários:" dataDxfId="175"/>
    <tableColumn id="26" xr3:uid="{2F505676-73ED-48DA-8C58-933F9D563186}" name="Parte 8 - Proposta de alteração:" dataDxfId="174"/>
    <tableColumn id="27" xr3:uid="{B28309CA-FCE5-4F63-AEB6-247435089A73}" name="Parte 8 - Justificativa/comentários:" dataDxfId="173"/>
    <tableColumn id="28" xr3:uid="{28899ACA-8138-4653-BAFC-4100B5E3D323}" name="Parte 9 - Proposta de alteração:" dataDxfId="172"/>
    <tableColumn id="29" xr3:uid="{9D729314-A1DF-40C1-A235-583932526BCB}" name="Parte 9 - Justificativa/comentários:" dataDxfId="171"/>
    <tableColumn id="30" xr3:uid="{C86DDF05-1D2E-424A-8469-8B5B3E850FF2}" name="Parte 10 - Proposta de alteração:" dataDxfId="170"/>
    <tableColumn id="31" xr3:uid="{DC91125E-2F40-4E2D-A724-DEC0D64EB14E}" name="Parte 10 - Justificativa/comentários:" dataDxfId="169"/>
    <tableColumn id="32" xr3:uid="{2D1D7ED6-0FB5-499C-8625-8E93E680E67A}" name="Parte 11 - Proposta de alteração:" dataDxfId="90"/>
    <tableColumn id="33" xr3:uid="{4930A4BD-03DB-4A08-AE8A-691F06B6D2E1}" name="Parte 11 - Justificativa/comentários:" dataDxfId="89"/>
    <tableColumn id="34" xr3:uid="{0B8AFECA-417A-4D77-9CF0-245C86D73B72}" name="Parte 12 - Proposta de alteração:" dataDxfId="88"/>
    <tableColumn id="35" xr3:uid="{4E013C84-B0B9-47D0-830C-26E894E4D17D}" name="Parte 12 - Justificativa/comentários:" dataDxfId="87"/>
    <tableColumn id="36" xr3:uid="{AA03368F-C341-425D-A212-99221A780F4A}" name="Parte 13 - Proposta de alteração:" dataDxfId="86"/>
    <tableColumn id="37" xr3:uid="{84E9A44A-DF7A-425E-BAB5-F1B7B52900AF}" name="Parte 13 - Justificativa/comentários:" dataDxfId="85"/>
    <tableColumn id="38" xr3:uid="{64A12CA4-A556-4093-9563-48A151CF2488}" name="Parte 14 - Proposta de alteração:" dataDxfId="84"/>
    <tableColumn id="39" xr3:uid="{904965A8-DC35-4256-BBE9-1321325A16FF}" name="Parte 14 - Justificativa/comentários:" dataDxfId="83"/>
    <tableColumn id="40" xr3:uid="{184ED0BD-1E92-4D63-8A4A-9BD7DE9BEF1E}" name="Parte 15 - Proposta de alteração:" dataDxfId="82"/>
    <tableColumn id="41" xr3:uid="{35F818A6-B6A7-48B5-A10D-6F0210E08AD6}" name="Parte 15 - Justificativa/comentários:" dataDxfId="81"/>
    <tableColumn id="42" xr3:uid="{F94AE9C3-5CED-4D55-8286-210DDD2EB076}" name="Parte 16 - Proposta de alteração:" dataDxfId="80"/>
    <tableColumn id="43" xr3:uid="{7027D7E9-7A83-41F6-B6E0-F20628DB18F1}" name="Parte 16 - Justificativa/comentários:" dataDxfId="79"/>
    <tableColumn id="44" xr3:uid="{2F5D605A-BD73-4507-8DEB-6D6A704AFCB8}" name="Parte 17 - Proposta de alteração:" dataDxfId="78"/>
    <tableColumn id="45" xr3:uid="{6A3306D3-E315-4BC0-800B-A81CDC06F7CD}" name="Parte 17 - Justificativa/comentários:" dataDxfId="77"/>
    <tableColumn id="46" xr3:uid="{A466DE1B-FF37-4AD2-8BF0-55041B83C465}" name="Parte 18 - Proposta de alteração:" dataDxfId="76"/>
    <tableColumn id="47" xr3:uid="{1FAAD0A2-2701-4E5A-9F37-CADC11605FF3}" name="Parte 18 - Justificativa/comentários:" dataDxfId="75"/>
    <tableColumn id="48" xr3:uid="{A23C8A93-FE0C-4E06-935D-453DC29D9762}" name="Parte 19 - Proposta de alteração:" dataDxfId="74"/>
    <tableColumn id="49" xr3:uid="{319091D9-A7A5-413F-B10A-B25741998581}" name="Parte 19 - Justificativa/comentários:" dataDxfId="73"/>
    <tableColumn id="50" xr3:uid="{E1CABC13-F8AB-4165-8A00-502C6141AE8C}" name="Parte 20 - Proposta de alteração:" dataDxfId="72"/>
    <tableColumn id="51" xr3:uid="{BE995051-3D43-4DC7-BB43-DAA6CB053B8C}" name="Parte 20 - Justificativa/comentários:" dataDxfId="71"/>
    <tableColumn id="52" xr3:uid="{A96EE310-ABD7-469D-B272-A0C0B64CFBAB}" name="Parte 21 - Proposta de alteração:" dataDxfId="70"/>
    <tableColumn id="53" xr3:uid="{FE14EE7F-A5C2-406E-8D12-BA125938F40C}" name="Parte 21 - Justificativa/comentários:" dataDxfId="69"/>
    <tableColumn id="54" xr3:uid="{F1C6F689-AF8D-4038-855B-2C3468375319}" name="Parte 22 - Proposta de alteração:" dataDxfId="68"/>
    <tableColumn id="55" xr3:uid="{02D59095-E9D0-4797-BFD5-4F4945517C87}" name="Parte 22 - Justificativa/comentários:" dataDxfId="67"/>
    <tableColumn id="56" xr3:uid="{E276F918-7584-4B1B-BFCD-803C91E6AA30}" name="Parte 23 - Proposta de alteração:" dataDxfId="66"/>
    <tableColumn id="57" xr3:uid="{1051278D-C6B6-427B-B3EB-FBB57ED6EE81}" name="Parte 23 - Justificativa/comentários:" dataDxfId="65"/>
    <tableColumn id="58" xr3:uid="{462B0F5F-B3F2-4217-9D9F-DAA0A597A698}" name="Parte 24 - Proposta de alteração:" dataDxfId="64"/>
    <tableColumn id="59" xr3:uid="{7AF6CBE2-E9E3-4A40-B3F0-DF6B0008036C}" name="Parte 24 - Justificativa/comentários:" dataDxfId="63"/>
    <tableColumn id="60" xr3:uid="{3FACB760-CA68-4DA8-8428-3AE3188316C5}" name="Parte 25 - Proposta de alteração:" dataDxfId="62"/>
    <tableColumn id="61" xr3:uid="{6CBD1049-AAFB-4F0F-8FF7-382985AE913E}" name="Parte 25 - Justificativa/comentários:" dataDxfId="61"/>
    <tableColumn id="62" xr3:uid="{52B4AAD9-99BC-4B39-9139-5950A8C52A26}" name="Parte 26 - Proposta de alteração:" dataDxfId="60"/>
    <tableColumn id="63" xr3:uid="{9B1ADC08-FECC-4DBA-8AD5-BDD0313C6CDA}" name="Parte 26 - Justificativa/comentários:" dataDxfId="59"/>
    <tableColumn id="64" xr3:uid="{B20E28B9-2D3F-4884-AF92-447B7F1CB997}" name="Parte 27 - Proposta de alteração:" dataDxfId="58"/>
    <tableColumn id="65" xr3:uid="{E30E6202-95D4-4677-9EBA-F732EF60D0FB}" name="Parte 27 - Justificativa/comentários:" dataDxfId="57"/>
    <tableColumn id="66" xr3:uid="{32C5948C-046A-4042-910E-B6922D34764C}" name="Parte 28 - Proposta de alteração:" dataDxfId="56"/>
    <tableColumn id="67" xr3:uid="{0E375C08-07FF-462E-B57C-09B5AD85287F}" name="Parte 28 - Justificativa/comentários:" dataDxfId="55"/>
    <tableColumn id="68" xr3:uid="{2025EA97-5E11-48ED-8CE9-1CCE84EA3E3A}" name="Parte 29 - Proposta de alteração:" dataDxfId="54"/>
    <tableColumn id="69" xr3:uid="{FBB5337F-48E4-4A55-A325-567E70FA4443}" name="Parte 29 - Justificativa/comentários:" dataDxfId="53"/>
    <tableColumn id="70" xr3:uid="{77AF1C96-D3E4-4571-9E63-4C3B75304A8C}" name="Parte 30 - Proposta de alteração:" dataDxfId="52"/>
    <tableColumn id="71" xr3:uid="{969B4F5C-ACBF-46CE-A819-4BD0227344B6}" name="Parte 30 - Justificativa/comentários:" dataDxfId="51"/>
    <tableColumn id="72" xr3:uid="{2589CDEB-D14D-48CF-A03B-45CD55F42348}" name="Parte 31 - Proposta de alteração:" dataDxfId="50"/>
    <tableColumn id="73" xr3:uid="{FA3B362A-5722-4477-8413-9EBB53FEEE44}" name="Parte 31 - Justificativa/comentários:" dataDxfId="49"/>
    <tableColumn id="74" xr3:uid="{ABF5A69A-5EA3-43C3-B438-5E88F837E785}" name="Parte 32 - Proposta de alteração:" dataDxfId="48"/>
    <tableColumn id="75" xr3:uid="{D4347AE1-ED58-4A14-BF5B-A86B4935B3EC}" name="Parte 32 - Justificativa/comentários:" dataDxfId="47"/>
    <tableColumn id="76" xr3:uid="{D2B77C12-44F0-4979-8013-78FE48CDC6B4}" name="Parte 33 - Proposta de alteração:" dataDxfId="46"/>
    <tableColumn id="77" xr3:uid="{E9EF05EB-5BFF-43E1-8014-0E00C58C0267}" name="Parte 33 - Justificativa/comentários:" dataDxfId="45"/>
    <tableColumn id="78" xr3:uid="{E68E84CE-8B56-49EB-8067-0F1B6279EDD6}" name="Parte 34 - Proposta de alteração:" dataDxfId="44"/>
    <tableColumn id="79" xr3:uid="{AB2792F7-924C-48B9-9CE5-C28D7C98AF29}" name="Parte 34 - Justificativa/comentários:" dataDxfId="43"/>
    <tableColumn id="80" xr3:uid="{F96E76D1-2C4A-4605-BA2B-302E503E46A8}" name="Parte 35 - Proposta de alteração:" dataDxfId="42"/>
    <tableColumn id="81" xr3:uid="{2FFD1B06-0329-4ABD-8C8B-6FFE6B1B4E6A}" name="Parte 35 - Justificativa/comentários:" dataDxfId="41"/>
    <tableColumn id="82" xr3:uid="{4272D5D4-3D87-463D-B385-EF76D109E1F1}" name="Parte 36 - Proposta de alteração:" dataDxfId="40"/>
    <tableColumn id="83" xr3:uid="{B308884E-850A-4974-A1AB-9F6972BCB9D7}" name="Parte 36 - Justificativa/comentários:" dataDxfId="39"/>
    <tableColumn id="84" xr3:uid="{69A831D1-7FA7-427F-A67C-77070A89B84E}" name="Parte 37 - Proposta de alteração:" dataDxfId="38"/>
    <tableColumn id="85" xr3:uid="{495F74C6-D090-45EE-A902-05A76BBD187B}" name="Parte 37 - Justificativa/comentários:" dataDxfId="37"/>
    <tableColumn id="86" xr3:uid="{F949C221-8E73-418A-9E34-BC1D8ECE69F6}" name="Parte 38 - Proposta de alteração:" dataDxfId="36"/>
    <tableColumn id="87" xr3:uid="{F4DE41AE-1DB6-417E-96A5-9ACCC51D9B95}" name="Parte 38 - Justificativa/comentários:" dataDxfId="35"/>
    <tableColumn id="88" xr3:uid="{52E5CE8C-0A2E-4A19-8446-4DF61D5D04C7}" name="Parte 39 - Proposta de alteração:" dataDxfId="34"/>
    <tableColumn id="89" xr3:uid="{13FA3A90-59D5-406B-9FFF-05B42516EB4B}" name="Parte 39 - Justificativa/comentários:" dataDxfId="33"/>
    <tableColumn id="90" xr3:uid="{093D434B-5489-41C4-9FAE-D53EA12EE518}" name="Parte 40 - Proposta de alteração:" dataDxfId="32"/>
    <tableColumn id="91" xr3:uid="{6FD158D5-177D-42FA-938C-0477D3D7C0F4}" name="Parte 40 - Justificativa/comentários:" dataDxfId="31"/>
    <tableColumn id="92" xr3:uid="{C332678D-C4E2-495C-99CD-55359FE489E3}" name="Parte 41 - Proposta de alteração:" dataDxfId="30"/>
    <tableColumn id="93" xr3:uid="{CFEAAEEA-10A9-41DD-9873-0CD4E31F7A8F}" name="Parte 41 - Justificativa/comentários:" dataDxfId="29"/>
    <tableColumn id="94" xr3:uid="{7FD359B5-848A-4E93-BE88-E20FCD1DDE4B}" name="Parte 42 - Proposta de alteração:" dataDxfId="28"/>
    <tableColumn id="95" xr3:uid="{F6F0C911-0F7D-4D8B-9D6D-5DAB24B484E5}" name="Parte 42 - Justificativa/comentários:" dataDxfId="27"/>
    <tableColumn id="96" xr3:uid="{85E33127-422A-486E-BBE4-0B67AAD3493B}" name="Parte 43 - Proposta de alteração:" dataDxfId="26"/>
    <tableColumn id="97" xr3:uid="{2C026402-5D5A-4616-851A-7BB7C176EC85}" name="Parte 43 - Justificativa/comentários:" dataDxfId="25"/>
    <tableColumn id="98" xr3:uid="{D66DC10D-3742-4E69-ADB9-09414E3D0D46}" name="Parte 44 - Proposta de alteração:" dataDxfId="24"/>
    <tableColumn id="99" xr3:uid="{4196A8D9-CEA6-4B80-9F48-26E29D61F732}" name="Parte 44 - Justificativa/comentários:" dataDxfId="23"/>
    <tableColumn id="100" xr3:uid="{E3E960EF-B244-4119-A0AA-37DF1F988A71}" name="Parte 45 - Proposta de alteração:" dataDxfId="22"/>
    <tableColumn id="101" xr3:uid="{2C41E7A2-ADC3-41BE-85FE-C50D166EF742}" name="Parte 45 - Justificativa/comentários:" dataDxfId="21"/>
    <tableColumn id="102" xr3:uid="{23B37427-E7C2-4994-8B3A-80B19392C00A}" name="Parte 46 - Proposta de alteração:" dataDxfId="20"/>
    <tableColumn id="103" xr3:uid="{F762F2E4-8E25-4BC0-9F87-99004F3A1B48}" name="Parte 46 - Justificativa/comentários:" dataDxfId="19"/>
    <tableColumn id="104" xr3:uid="{AEDB9C14-B34D-4E65-8F67-10F2CA747CF5}" name="Parte 47 - Proposta de alteração:" dataDxfId="18"/>
    <tableColumn id="105" xr3:uid="{4E422CAC-CDA4-4E28-9573-3D3E74DECCBA}" name="Parte 47 - Justificativa/comentários:" dataDxfId="17"/>
    <tableColumn id="106" xr3:uid="{EDE6B5DE-C408-48FA-B3DF-DD47EB0DE5E1}" name="Parte 48 - Proposta de alteração:" dataDxfId="16"/>
    <tableColumn id="107" xr3:uid="{BF78C8EB-4782-4D9C-A635-E23436B600CC}" name="Parte 48 - Justificativa/comentários:" dataDxfId="15"/>
    <tableColumn id="108" xr3:uid="{5A62666C-B603-421B-B4FD-488789238F28}" name="Parte 49 - Proposta de alteração:" dataDxfId="14"/>
    <tableColumn id="109" xr3:uid="{70CFA66E-3CCA-4747-9609-AD07A7BD6C0F}" name="Parte 49 - Justificativa/comentários:" dataDxfId="13"/>
    <tableColumn id="110" xr3:uid="{325EDF39-41CC-4A73-BE85-86186A32D972}" name="Parte 50 - Proposta de alteração:" dataDxfId="12"/>
    <tableColumn id="111" xr3:uid="{31EB193D-AF88-4A86-AC7B-F18B2F9F4257}" name="Parte 50 - Justificativa/comentários:" dataDxfId="11"/>
    <tableColumn id="112" xr3:uid="{EC9023F6-B1B2-4014-BCD1-A96F709AB87A}" name="Parte 51 - Proposta de alteração:" dataDxfId="10"/>
    <tableColumn id="113" xr3:uid="{4D602847-3A7C-4CC6-8B0E-2F771BEC9269}" name="Parte 51 - Justificativa/comentários:" dataDxfId="9"/>
    <tableColumn id="114" xr3:uid="{D8BCF4C3-5C9F-4771-BEDF-14988F8F7BAA}" name="Parte 52 - Proposta de alteração:" dataDxfId="8"/>
    <tableColumn id="115" xr3:uid="{8AE50F8C-2684-4CB9-A58E-30BF0F13461D}" name="Parte 52 - Justificativa/comentários:" dataDxfId="7"/>
    <tableColumn id="116" xr3:uid="{014D4ECE-877B-4654-8946-F160DF5E58A1}" name="Referências bibliográficas:" dataDxfId="6"/>
    <tableColumn id="117" xr3:uid="{B1B9ABA2-5DCD-4AA2-BBFD-52BF74EB7CAC}" name="Você considera que esta proposta em consulta possui impactos:" dataDxfId="5"/>
    <tableColumn id="118" xr3:uid="{3573A72A-9B70-4F24-BB6D-FC8B4B0E8E3D}" name=" Descreva aqui os impactos positivos:" dataDxfId="4"/>
    <tableColumn id="119" xr3:uid="{D965CE2E-D291-4540-8056-2E1BAAAF1D10}" name="Descreva aqui os impactos negativos:" dataDxfId="3"/>
  </tableColumns>
  <tableStyleInfo name="Estilo de Tabela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7FCA0F5-26E7-4609-B641-C9FC0E53AEEB}" name="Dados_tabelas" displayName="Dados_tabelas" ref="A1:F8" totalsRowShown="0" headerRowDxfId="103" dataDxfId="102">
  <autoFilter ref="A1:F8" xr:uid="{B19E770D-9389-4CFF-9A28-1C9560DD4308}"/>
  <tableColumns count="6">
    <tableColumn id="1" xr3:uid="{29871DA8-8C49-485F-9625-B76E7E24D950}" name="Sua contribuição será feita em nome de uma pessoa física ou uma pessoa jurídica?" dataDxfId="101"/>
    <tableColumn id="2" xr3:uid="{602C20F9-7F57-4BD0-9407-312250444891}" name="Qual desses segmentos você se identifica?" dataDxfId="100"/>
    <tableColumn id="3" xr3:uid="{341416E2-6565-4B8A-A49A-1247EFA16690}" name="Você é a favor desta proposta de norma?" dataDxfId="99"/>
    <tableColumn id="6" xr3:uid="{13FBB054-F22C-400B-8B6F-6E7C0E95B9C9}" name="Você considera que a proposta de norma possui impactos" dataDxfId="98"/>
    <tableColumn id="7" xr3:uid="{BDBAD947-89F6-4F5C-A910-10642E4BCEC4}" name="Onde você está?" dataDxfId="97"/>
    <tableColumn id="8" xr3:uid="{F72C3F90-7034-4846-8C6C-61B44AD32415}" name="Em qual desses segmentos você se identifica como setor regulado?" dataDxfId="96"/>
  </tableColumns>
  <tableStyleInfo name="Estilo de Tabela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523235-42D2-41AA-9C24-5C947CE892CA}" name="Tabela1" displayName="Tabela1" ref="H1:I53" totalsRowShown="0" headerRowDxfId="95" dataDxfId="94" tableBorderDxfId="93">
  <autoFilter ref="H1:I53" xr:uid="{25555FE0-4165-4E3B-B916-C39A768C8C8B}"/>
  <tableColumns count="2">
    <tableColumn id="1" xr3:uid="{3C9BAC1D-5B75-453F-A156-5990766F0D93}" name="Dispositivos da Norma" dataDxfId="92"/>
    <tableColumn id="2" xr3:uid="{8165DB22-9721-4ACE-B51C-A7FFE81C61DC}" name="Nº" dataDxfId="91">
      <calculatedColumnFormula>COUNTIF(Lista_de_contribuições[Dispositivos],Tabela1[[#This Row],[Dispositivos da Norma]])</calculatedColumnFormula>
    </tableColumn>
  </tableColumns>
  <tableStyleInfo name="Estilo de Tabela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46D73F7-B6FB-4256-AC87-BEF63A36E7FD}" name="Tabela3" displayName="Tabela3" ref="A2:A9" totalsRowShown="0">
  <autoFilter ref="A2:A9" xr:uid="{BD8326C0-E674-4B36-AE4B-77F7234B537A}"/>
  <tableColumns count="1">
    <tableColumn id="1" xr3:uid="{9D2630BF-4076-4DD6-BF8F-27EA486057C1}" name="Posicionamento da Anvisa"/>
  </tableColumns>
  <tableStyleInfo name="Estilo de tabe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EF2503-4A0F-4C99-BE28-5160E4239673}" name="Tabela8" displayName="Tabela8" ref="A12:A15" totalsRowShown="0">
  <autoFilter ref="A12:A15" xr:uid="{BC726A35-F809-4F3B-8BCA-E1B24E3C235F}"/>
  <tableColumns count="1">
    <tableColumn id="1" xr3:uid="{3F844458-FF5C-4D96-8946-52E78B259121}" name="Opinião dos participantes"/>
  </tableColumns>
  <tableStyleInfo name="Tabela de lista de itens de férias"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Custom 5">
      <a:majorFont>
        <a:latin typeface="Tw Cen MT Condensed Extra Bold"/>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2.xm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35C9F-3683-4FC3-84A9-BB3F03AD8159}">
  <sheetPr codeName="Sheet1">
    <pageSetUpPr autoPageBreaks="0" fitToPage="1"/>
  </sheetPr>
  <dimension ref="B1:R96"/>
  <sheetViews>
    <sheetView showGridLines="0" tabSelected="1" zoomScaleNormal="100" zoomScaleSheetLayoutView="100" workbookViewId="0">
      <selection activeCell="G3" sqref="G3"/>
    </sheetView>
  </sheetViews>
  <sheetFormatPr defaultColWidth="8.88671875" defaultRowHeight="21" customHeight="1" x14ac:dyDescent="0.25"/>
  <cols>
    <col min="1" max="1" width="1" style="97" customWidth="1"/>
    <col min="2" max="3" width="16.33203125" style="100" customWidth="1"/>
    <col min="4" max="4" width="14.88671875" style="97" customWidth="1"/>
    <col min="5" max="5" width="15.109375" style="97" customWidth="1"/>
    <col min="6" max="6" width="63" style="101" customWidth="1"/>
    <col min="7" max="7" width="61.33203125" style="101" customWidth="1"/>
    <col min="8" max="8" width="21.33203125" style="97" customWidth="1"/>
    <col min="9" max="9" width="8.88671875" style="97"/>
    <col min="10" max="10" width="8.88671875" style="97" customWidth="1"/>
    <col min="11" max="11" width="8.88671875" style="99" hidden="1" customWidth="1"/>
    <col min="12" max="12" width="11.33203125" style="98" hidden="1" customWidth="1"/>
    <col min="13" max="14" width="8.88671875" style="98" customWidth="1"/>
    <col min="15" max="15" width="11.44140625" style="98" bestFit="1" customWidth="1"/>
    <col min="16" max="16" width="8.88671875" style="98"/>
    <col min="17" max="16384" width="8.88671875" style="97"/>
  </cols>
  <sheetData>
    <row r="1" spans="2:18" customFormat="1" ht="101.4" customHeight="1" x14ac:dyDescent="0.3">
      <c r="B1" s="74" t="s">
        <v>0</v>
      </c>
      <c r="C1" s="74"/>
      <c r="F1" s="78"/>
      <c r="G1" s="78"/>
      <c r="K1" s="90" t="s">
        <v>1</v>
      </c>
      <c r="L1" s="90">
        <f>SUM(L2,L3)</f>
        <v>0</v>
      </c>
      <c r="M1" s="88"/>
      <c r="N1" s="89"/>
      <c r="O1" s="60"/>
      <c r="P1" s="72"/>
      <c r="Q1" s="72"/>
      <c r="R1" s="72"/>
    </row>
    <row r="2" spans="2:18" customFormat="1" ht="138.6" customHeight="1" x14ac:dyDescent="0.3">
      <c r="B2" s="74"/>
      <c r="C2" s="74"/>
      <c r="F2" s="78"/>
      <c r="G2" s="78"/>
      <c r="K2" s="90" t="s">
        <v>2</v>
      </c>
      <c r="L2" s="92">
        <f>COUNTIF(K:K,1)</f>
        <v>0</v>
      </c>
      <c r="M2" s="127"/>
      <c r="N2" s="89"/>
      <c r="O2" s="60"/>
      <c r="P2" s="72"/>
      <c r="Q2" s="72"/>
      <c r="R2" s="72"/>
    </row>
    <row r="3" spans="2:18" customFormat="1" ht="24.6" customHeight="1" x14ac:dyDescent="0.3">
      <c r="B3" s="75"/>
      <c r="C3" s="75"/>
      <c r="F3" s="78"/>
      <c r="G3" s="78"/>
      <c r="H3" s="105"/>
      <c r="K3" s="91" t="s">
        <v>3</v>
      </c>
      <c r="L3" s="92">
        <f>COUNTIF(K:K,0)</f>
        <v>0</v>
      </c>
      <c r="M3" s="128" t="s">
        <v>4</v>
      </c>
      <c r="N3" s="93" t="e">
        <f>L2/L1</f>
        <v>#DIV/0!</v>
      </c>
      <c r="O3" s="60"/>
      <c r="P3" s="73"/>
      <c r="Q3" s="72"/>
      <c r="R3" s="72"/>
    </row>
    <row r="4" spans="2:18" customFormat="1" ht="46.2" customHeight="1" thickBot="1" x14ac:dyDescent="0.35">
      <c r="B4" s="76" t="s">
        <v>5</v>
      </c>
      <c r="C4" s="76" t="s">
        <v>6</v>
      </c>
      <c r="D4" s="1" t="s">
        <v>7</v>
      </c>
      <c r="E4" s="1" t="s">
        <v>8</v>
      </c>
      <c r="F4" s="79" t="s">
        <v>9</v>
      </c>
      <c r="G4" s="79" t="s">
        <v>10</v>
      </c>
      <c r="H4" s="106"/>
      <c r="K4" s="129" t="s">
        <v>12</v>
      </c>
      <c r="L4" s="60"/>
      <c r="M4" s="60"/>
      <c r="N4" s="60"/>
      <c r="O4" s="60"/>
      <c r="P4" s="60"/>
      <c r="Q4" s="72"/>
      <c r="R4" s="72"/>
    </row>
    <row r="5" spans="2:18" s="94" customFormat="1" ht="61.8" customHeight="1" thickBot="1" x14ac:dyDescent="0.3">
      <c r="B5" s="107">
        <v>173</v>
      </c>
      <c r="C5" s="77" t="s">
        <v>240</v>
      </c>
      <c r="D5" s="77"/>
      <c r="E5" s="77" t="s">
        <v>329</v>
      </c>
      <c r="F5" s="163" t="s">
        <v>243</v>
      </c>
      <c r="G5" s="164" t="s">
        <v>244</v>
      </c>
      <c r="H5" s="130"/>
      <c r="K5" s="95" t="e">
        <f>IF(#REF!&lt;&gt;"",1,0)</f>
        <v>#REF!</v>
      </c>
      <c r="Q5" s="96"/>
      <c r="R5" s="96"/>
    </row>
    <row r="6" spans="2:18" ht="61.8" customHeight="1" thickBot="1" x14ac:dyDescent="0.3">
      <c r="B6" s="107">
        <v>173</v>
      </c>
      <c r="C6" s="77" t="s">
        <v>240</v>
      </c>
      <c r="D6" s="77"/>
      <c r="E6" s="77" t="s">
        <v>276</v>
      </c>
      <c r="F6" s="163" t="s">
        <v>243</v>
      </c>
      <c r="G6" s="163" t="s">
        <v>244</v>
      </c>
      <c r="K6" s="95" t="e">
        <f>IF(#REF!&lt;&gt;"",1,0)</f>
        <v>#REF!</v>
      </c>
    </row>
    <row r="7" spans="2:18" ht="61.8" customHeight="1" thickBot="1" x14ac:dyDescent="0.3">
      <c r="B7" s="107">
        <v>170</v>
      </c>
      <c r="C7" s="77" t="s">
        <v>19</v>
      </c>
      <c r="D7" s="77"/>
      <c r="E7" s="77" t="s">
        <v>277</v>
      </c>
      <c r="F7" s="163" t="s">
        <v>221</v>
      </c>
      <c r="G7" s="163" t="s">
        <v>222</v>
      </c>
      <c r="K7" s="95" t="e">
        <f>IF(#REF!&lt;&gt;"",1,0)</f>
        <v>#REF!</v>
      </c>
    </row>
    <row r="8" spans="2:18" ht="61.8" customHeight="1" thickBot="1" x14ac:dyDescent="0.3">
      <c r="B8" s="107">
        <v>173</v>
      </c>
      <c r="C8" s="77" t="s">
        <v>240</v>
      </c>
      <c r="D8" s="77"/>
      <c r="E8" s="77" t="s">
        <v>277</v>
      </c>
      <c r="F8" s="163" t="s">
        <v>243</v>
      </c>
      <c r="G8" s="163" t="s">
        <v>244</v>
      </c>
      <c r="K8" s="95" t="e">
        <f>IF(#REF!&lt;&gt;"",1,0)</f>
        <v>#REF!</v>
      </c>
    </row>
    <row r="9" spans="2:18" ht="61.8" customHeight="1" thickBot="1" x14ac:dyDescent="0.3">
      <c r="B9" s="107">
        <v>170</v>
      </c>
      <c r="C9" s="77" t="s">
        <v>19</v>
      </c>
      <c r="D9" s="77"/>
      <c r="E9" s="77" t="s">
        <v>278</v>
      </c>
      <c r="F9" s="163" t="s">
        <v>223</v>
      </c>
      <c r="G9" s="163" t="s">
        <v>224</v>
      </c>
      <c r="K9" s="95" t="e">
        <f>IF(#REF!&lt;&gt;"",1,0)</f>
        <v>#REF!</v>
      </c>
    </row>
    <row r="10" spans="2:18" ht="61.8" customHeight="1" thickBot="1" x14ac:dyDescent="0.3">
      <c r="B10" s="107">
        <v>173</v>
      </c>
      <c r="C10" s="77" t="s">
        <v>240</v>
      </c>
      <c r="D10" s="77"/>
      <c r="E10" s="77" t="s">
        <v>278</v>
      </c>
      <c r="F10" s="163" t="s">
        <v>245</v>
      </c>
      <c r="G10" s="163" t="s">
        <v>246</v>
      </c>
      <c r="K10" s="95" t="e">
        <f>IF(#REF!&lt;&gt;"",1,0)</f>
        <v>#REF!</v>
      </c>
    </row>
    <row r="11" spans="2:18" ht="61.8" customHeight="1" thickBot="1" x14ac:dyDescent="0.3">
      <c r="B11" s="107">
        <v>175</v>
      </c>
      <c r="C11" s="77" t="s">
        <v>19</v>
      </c>
      <c r="D11" s="77"/>
      <c r="E11" s="77" t="s">
        <v>278</v>
      </c>
      <c r="F11" s="163" t="s">
        <v>268</v>
      </c>
      <c r="G11" s="163" t="s">
        <v>269</v>
      </c>
      <c r="K11" s="95" t="e">
        <f>IF(#REF!&lt;&gt;"",1,0)</f>
        <v>#REF!</v>
      </c>
    </row>
    <row r="12" spans="2:18" ht="61.8" customHeight="1" thickBot="1" x14ac:dyDescent="0.3">
      <c r="B12" s="107">
        <v>170</v>
      </c>
      <c r="C12" s="77" t="s">
        <v>19</v>
      </c>
      <c r="D12" s="77"/>
      <c r="E12" s="77" t="s">
        <v>279</v>
      </c>
      <c r="F12" s="163" t="s">
        <v>225</v>
      </c>
      <c r="G12" s="163" t="s">
        <v>226</v>
      </c>
      <c r="K12" s="95" t="e">
        <f>IF(#REF!&lt;&gt;"",1,0)</f>
        <v>#REF!</v>
      </c>
    </row>
    <row r="13" spans="2:18" ht="61.8" customHeight="1" thickBot="1" x14ac:dyDescent="0.3">
      <c r="B13" s="107">
        <v>173</v>
      </c>
      <c r="C13" s="77" t="s">
        <v>240</v>
      </c>
      <c r="D13" s="77"/>
      <c r="E13" s="77" t="s">
        <v>279</v>
      </c>
      <c r="F13" s="163" t="s">
        <v>247</v>
      </c>
      <c r="G13" s="163" t="s">
        <v>247</v>
      </c>
      <c r="K13" s="95" t="e">
        <f>IF(#REF!&lt;&gt;"",1,0)</f>
        <v>#REF!</v>
      </c>
    </row>
    <row r="14" spans="2:18" ht="61.8" customHeight="1" thickBot="1" x14ac:dyDescent="0.3">
      <c r="B14" s="107">
        <v>173</v>
      </c>
      <c r="C14" s="77" t="s">
        <v>240</v>
      </c>
      <c r="D14" s="77"/>
      <c r="E14" s="77" t="s">
        <v>280</v>
      </c>
      <c r="F14" s="163" t="s">
        <v>247</v>
      </c>
      <c r="G14" s="163" t="s">
        <v>247</v>
      </c>
      <c r="K14" s="95" t="e">
        <f>IF(#REF!&lt;&gt;"",1,0)</f>
        <v>#REF!</v>
      </c>
    </row>
    <row r="15" spans="2:18" ht="61.8" customHeight="1" thickBot="1" x14ac:dyDescent="0.3">
      <c r="B15" s="107">
        <v>173</v>
      </c>
      <c r="C15" s="77" t="s">
        <v>240</v>
      </c>
      <c r="D15" s="77"/>
      <c r="E15" s="77" t="s">
        <v>281</v>
      </c>
      <c r="F15" s="163" t="s">
        <v>247</v>
      </c>
      <c r="G15" s="163" t="s">
        <v>247</v>
      </c>
      <c r="K15" s="95" t="e">
        <f>IF(#REF!&lt;&gt;"",1,0)</f>
        <v>#REF!</v>
      </c>
    </row>
    <row r="16" spans="2:18" ht="61.8" customHeight="1" thickBot="1" x14ac:dyDescent="0.3">
      <c r="B16" s="107">
        <v>173</v>
      </c>
      <c r="C16" s="77" t="s">
        <v>240</v>
      </c>
      <c r="D16" s="77"/>
      <c r="E16" s="77" t="s">
        <v>282</v>
      </c>
      <c r="F16" s="163" t="s">
        <v>247</v>
      </c>
      <c r="G16" s="163" t="s">
        <v>247</v>
      </c>
      <c r="K16" s="95" t="e">
        <f>IF(#REF!&lt;&gt;"",1,0)</f>
        <v>#REF!</v>
      </c>
    </row>
    <row r="17" spans="2:11" ht="61.8" customHeight="1" thickBot="1" x14ac:dyDescent="0.3">
      <c r="B17" s="107">
        <v>173</v>
      </c>
      <c r="C17" s="77" t="s">
        <v>240</v>
      </c>
      <c r="D17" s="77"/>
      <c r="E17" s="77" t="s">
        <v>283</v>
      </c>
      <c r="F17" s="163" t="s">
        <v>247</v>
      </c>
      <c r="G17" s="163" t="s">
        <v>247</v>
      </c>
      <c r="K17" s="95" t="e">
        <f>IF(#REF!&lt;&gt;"",1,0)</f>
        <v>#REF!</v>
      </c>
    </row>
    <row r="18" spans="2:11" ht="61.8" customHeight="1" thickBot="1" x14ac:dyDescent="0.3">
      <c r="B18" s="107">
        <v>173</v>
      </c>
      <c r="C18" s="77" t="s">
        <v>240</v>
      </c>
      <c r="D18" s="77"/>
      <c r="E18" s="77" t="s">
        <v>284</v>
      </c>
      <c r="F18" s="163" t="s">
        <v>247</v>
      </c>
      <c r="G18" s="163" t="s">
        <v>247</v>
      </c>
      <c r="K18" s="95" t="e">
        <f>IF(#REF!&lt;&gt;"",1,0)</f>
        <v>#REF!</v>
      </c>
    </row>
    <row r="19" spans="2:11" ht="61.8" customHeight="1" thickBot="1" x14ac:dyDescent="0.3">
      <c r="B19" s="107">
        <v>173</v>
      </c>
      <c r="C19" s="77" t="s">
        <v>240</v>
      </c>
      <c r="D19" s="77"/>
      <c r="E19" s="77" t="s">
        <v>285</v>
      </c>
      <c r="F19" s="163" t="s">
        <v>247</v>
      </c>
      <c r="G19" s="163" t="s">
        <v>247</v>
      </c>
      <c r="K19" s="95" t="e">
        <f>IF(#REF!&lt;&gt;"",1,0)</f>
        <v>#REF!</v>
      </c>
    </row>
    <row r="20" spans="2:11" ht="61.8" customHeight="1" thickBot="1" x14ac:dyDescent="0.3">
      <c r="B20" s="107">
        <v>173</v>
      </c>
      <c r="C20" s="77" t="s">
        <v>240</v>
      </c>
      <c r="D20" s="77"/>
      <c r="E20" s="77" t="s">
        <v>286</v>
      </c>
      <c r="F20" s="163" t="s">
        <v>247</v>
      </c>
      <c r="G20" s="163" t="s">
        <v>247</v>
      </c>
      <c r="K20" s="95" t="e">
        <f>IF(#REF!&lt;&gt;"",1,0)</f>
        <v>#REF!</v>
      </c>
    </row>
    <row r="21" spans="2:11" ht="61.8" customHeight="1" thickBot="1" x14ac:dyDescent="0.3">
      <c r="B21" s="107">
        <v>173</v>
      </c>
      <c r="C21" s="77" t="s">
        <v>240</v>
      </c>
      <c r="D21" s="77"/>
      <c r="E21" s="77" t="s">
        <v>287</v>
      </c>
      <c r="F21" s="163" t="s">
        <v>247</v>
      </c>
      <c r="G21" s="163" t="s">
        <v>247</v>
      </c>
      <c r="K21" s="95" t="e">
        <f>IF(#REF!&lt;&gt;"",1,0)</f>
        <v>#REF!</v>
      </c>
    </row>
    <row r="22" spans="2:11" ht="61.8" customHeight="1" thickBot="1" x14ac:dyDescent="0.3">
      <c r="B22" s="107">
        <v>173</v>
      </c>
      <c r="C22" s="77" t="s">
        <v>240</v>
      </c>
      <c r="D22" s="77"/>
      <c r="E22" s="77" t="s">
        <v>288</v>
      </c>
      <c r="F22" s="163" t="s">
        <v>247</v>
      </c>
      <c r="G22" s="163" t="s">
        <v>247</v>
      </c>
      <c r="K22" s="95" t="e">
        <f>IF(#REF!&lt;&gt;"",1,0)</f>
        <v>#REF!</v>
      </c>
    </row>
    <row r="23" spans="2:11" ht="61.8" customHeight="1" thickBot="1" x14ac:dyDescent="0.3">
      <c r="B23" s="107">
        <v>173</v>
      </c>
      <c r="C23" s="77" t="s">
        <v>240</v>
      </c>
      <c r="D23" s="77"/>
      <c r="E23" s="77" t="s">
        <v>289</v>
      </c>
      <c r="F23" s="163" t="s">
        <v>247</v>
      </c>
      <c r="G23" s="163" t="s">
        <v>247</v>
      </c>
      <c r="K23" s="95" t="e">
        <f>IF(#REF!&lt;&gt;"",1,0)</f>
        <v>#REF!</v>
      </c>
    </row>
    <row r="24" spans="2:11" ht="61.8" customHeight="1" thickBot="1" x14ac:dyDescent="0.3">
      <c r="B24" s="107">
        <v>173</v>
      </c>
      <c r="C24" s="77" t="s">
        <v>240</v>
      </c>
      <c r="D24" s="77"/>
      <c r="E24" s="77" t="s">
        <v>290</v>
      </c>
      <c r="F24" s="163" t="s">
        <v>247</v>
      </c>
      <c r="G24" s="163" t="s">
        <v>247</v>
      </c>
      <c r="K24" s="95" t="e">
        <f>IF(#REF!&lt;&gt;"",1,0)</f>
        <v>#REF!</v>
      </c>
    </row>
    <row r="25" spans="2:11" ht="61.8" customHeight="1" thickBot="1" x14ac:dyDescent="0.3">
      <c r="B25" s="107">
        <v>173</v>
      </c>
      <c r="C25" s="77" t="s">
        <v>240</v>
      </c>
      <c r="D25" s="77"/>
      <c r="E25" s="77" t="s">
        <v>291</v>
      </c>
      <c r="F25" s="163" t="s">
        <v>247</v>
      </c>
      <c r="G25" s="163" t="s">
        <v>247</v>
      </c>
      <c r="K25" s="95" t="e">
        <f>IF(#REF!&lt;&gt;"",1,0)</f>
        <v>#REF!</v>
      </c>
    </row>
    <row r="26" spans="2:11" ht="61.8" customHeight="1" thickBot="1" x14ac:dyDescent="0.3">
      <c r="B26" s="107">
        <v>173</v>
      </c>
      <c r="C26" s="77" t="s">
        <v>240</v>
      </c>
      <c r="D26" s="77"/>
      <c r="E26" s="77" t="s">
        <v>292</v>
      </c>
      <c r="F26" s="163" t="s">
        <v>247</v>
      </c>
      <c r="G26" s="163" t="s">
        <v>247</v>
      </c>
      <c r="K26" s="95" t="e">
        <f>IF(#REF!&lt;&gt;"",1,0)</f>
        <v>#REF!</v>
      </c>
    </row>
    <row r="27" spans="2:11" ht="61.8" customHeight="1" thickBot="1" x14ac:dyDescent="0.3">
      <c r="B27" s="107">
        <v>170</v>
      </c>
      <c r="C27" s="77" t="s">
        <v>19</v>
      </c>
      <c r="D27" s="77"/>
      <c r="E27" s="77" t="s">
        <v>293</v>
      </c>
      <c r="F27" s="163" t="s">
        <v>227</v>
      </c>
      <c r="G27" s="163" t="s">
        <v>228</v>
      </c>
      <c r="K27" s="95" t="e">
        <f>IF(#REF!&lt;&gt;"",1,0)</f>
        <v>#REF!</v>
      </c>
    </row>
    <row r="28" spans="2:11" ht="61.8" customHeight="1" thickBot="1" x14ac:dyDescent="0.3">
      <c r="B28" s="107">
        <v>173</v>
      </c>
      <c r="C28" s="77" t="s">
        <v>240</v>
      </c>
      <c r="D28" s="77"/>
      <c r="E28" s="77" t="s">
        <v>293</v>
      </c>
      <c r="F28" s="163" t="s">
        <v>248</v>
      </c>
      <c r="G28" s="163" t="s">
        <v>249</v>
      </c>
      <c r="K28" s="95" t="e">
        <f>IF(#REF!&lt;&gt;"",1,0)</f>
        <v>#REF!</v>
      </c>
    </row>
    <row r="29" spans="2:11" ht="61.8" customHeight="1" thickBot="1" x14ac:dyDescent="0.3">
      <c r="B29" s="107">
        <v>175</v>
      </c>
      <c r="C29" s="77" t="s">
        <v>19</v>
      </c>
      <c r="D29" s="77"/>
      <c r="E29" s="77" t="s">
        <v>293</v>
      </c>
      <c r="F29" s="163" t="s">
        <v>270</v>
      </c>
      <c r="G29" s="163" t="s">
        <v>271</v>
      </c>
      <c r="K29" s="95" t="e">
        <f>IF(#REF!&lt;&gt;"",1,0)</f>
        <v>#REF!</v>
      </c>
    </row>
    <row r="30" spans="2:11" ht="61.8" customHeight="1" thickBot="1" x14ac:dyDescent="0.3">
      <c r="B30" s="107">
        <v>170</v>
      </c>
      <c r="C30" s="77" t="s">
        <v>19</v>
      </c>
      <c r="D30" s="77"/>
      <c r="E30" s="77" t="s">
        <v>294</v>
      </c>
      <c r="F30" s="163" t="s">
        <v>229</v>
      </c>
      <c r="G30" s="163"/>
      <c r="K30" s="95" t="e">
        <f>IF(#REF!&lt;&gt;"",1,0)</f>
        <v>#REF!</v>
      </c>
    </row>
    <row r="31" spans="2:11" ht="61.8" customHeight="1" thickBot="1" x14ac:dyDescent="0.3">
      <c r="B31" s="107">
        <v>173</v>
      </c>
      <c r="C31" s="77" t="s">
        <v>240</v>
      </c>
      <c r="D31" s="77"/>
      <c r="E31" s="77" t="s">
        <v>294</v>
      </c>
      <c r="F31" s="163" t="s">
        <v>250</v>
      </c>
      <c r="G31" s="163" t="s">
        <v>250</v>
      </c>
      <c r="K31" s="95" t="e">
        <f>IF(#REF!&lt;&gt;"",1,0)</f>
        <v>#REF!</v>
      </c>
    </row>
    <row r="32" spans="2:11" ht="61.8" customHeight="1" thickBot="1" x14ac:dyDescent="0.3">
      <c r="B32" s="107">
        <v>170</v>
      </c>
      <c r="C32" s="77" t="s">
        <v>19</v>
      </c>
      <c r="D32" s="77"/>
      <c r="E32" s="77" t="s">
        <v>295</v>
      </c>
      <c r="F32" s="163" t="s">
        <v>229</v>
      </c>
      <c r="G32" s="163"/>
      <c r="K32" s="95" t="e">
        <f>IF(#REF!&lt;&gt;"",1,0)</f>
        <v>#REF!</v>
      </c>
    </row>
    <row r="33" spans="2:11" ht="61.8" customHeight="1" thickBot="1" x14ac:dyDescent="0.3">
      <c r="B33" s="107">
        <v>173</v>
      </c>
      <c r="C33" s="77" t="s">
        <v>240</v>
      </c>
      <c r="D33" s="77"/>
      <c r="E33" s="77" t="s">
        <v>295</v>
      </c>
      <c r="F33" s="163" t="s">
        <v>250</v>
      </c>
      <c r="G33" s="163" t="s">
        <v>250</v>
      </c>
      <c r="K33" s="95" t="e">
        <f>IF(#REF!&lt;&gt;"",1,0)</f>
        <v>#REF!</v>
      </c>
    </row>
    <row r="34" spans="2:11" ht="61.8" customHeight="1" thickBot="1" x14ac:dyDescent="0.3">
      <c r="B34" s="107">
        <v>170</v>
      </c>
      <c r="C34" s="77" t="s">
        <v>19</v>
      </c>
      <c r="D34" s="77"/>
      <c r="E34" s="77" t="s">
        <v>296</v>
      </c>
      <c r="F34" s="163" t="s">
        <v>229</v>
      </c>
      <c r="G34" s="163"/>
      <c r="K34" s="95" t="e">
        <f>IF(#REF!&lt;&gt;"",1,0)</f>
        <v>#REF!</v>
      </c>
    </row>
    <row r="35" spans="2:11" ht="61.8" customHeight="1" thickBot="1" x14ac:dyDescent="0.3">
      <c r="B35" s="107">
        <v>173</v>
      </c>
      <c r="C35" s="77" t="s">
        <v>240</v>
      </c>
      <c r="D35" s="77"/>
      <c r="E35" s="77" t="s">
        <v>296</v>
      </c>
      <c r="F35" s="163" t="s">
        <v>250</v>
      </c>
      <c r="G35" s="163" t="s">
        <v>250</v>
      </c>
      <c r="K35" s="95" t="e">
        <f>IF(#REF!&lt;&gt;"",1,0)</f>
        <v>#REF!</v>
      </c>
    </row>
    <row r="36" spans="2:11" ht="61.8" customHeight="1" thickBot="1" x14ac:dyDescent="0.3">
      <c r="B36" s="107">
        <v>170</v>
      </c>
      <c r="C36" s="77" t="s">
        <v>19</v>
      </c>
      <c r="D36" s="77"/>
      <c r="E36" s="77" t="s">
        <v>297</v>
      </c>
      <c r="F36" s="163" t="s">
        <v>230</v>
      </c>
      <c r="G36" s="163" t="s">
        <v>231</v>
      </c>
      <c r="K36" s="95" t="e">
        <f>IF(#REF!&lt;&gt;"",1,0)</f>
        <v>#REF!</v>
      </c>
    </row>
    <row r="37" spans="2:11" ht="61.8" customHeight="1" thickBot="1" x14ac:dyDescent="0.3">
      <c r="B37" s="107">
        <v>173</v>
      </c>
      <c r="C37" s="77" t="s">
        <v>240</v>
      </c>
      <c r="D37" s="77"/>
      <c r="E37" s="77" t="s">
        <v>297</v>
      </c>
      <c r="F37" s="163" t="s">
        <v>250</v>
      </c>
      <c r="G37" s="163" t="s">
        <v>250</v>
      </c>
      <c r="K37" s="95" t="e">
        <f>IF(#REF!&lt;&gt;"",1,0)</f>
        <v>#REF!</v>
      </c>
    </row>
    <row r="38" spans="2:11" ht="61.8" customHeight="1" thickBot="1" x14ac:dyDescent="0.3">
      <c r="B38" s="107">
        <v>170</v>
      </c>
      <c r="C38" s="77" t="s">
        <v>19</v>
      </c>
      <c r="D38" s="77"/>
      <c r="E38" s="77" t="s">
        <v>298</v>
      </c>
      <c r="F38" s="163" t="s">
        <v>229</v>
      </c>
      <c r="G38" s="163"/>
      <c r="K38" s="95" t="e">
        <f>IF(#REF!&lt;&gt;"",1,0)</f>
        <v>#REF!</v>
      </c>
    </row>
    <row r="39" spans="2:11" ht="61.8" customHeight="1" thickBot="1" x14ac:dyDescent="0.3">
      <c r="B39" s="107">
        <v>173</v>
      </c>
      <c r="C39" s="77" t="s">
        <v>240</v>
      </c>
      <c r="D39" s="77"/>
      <c r="E39" s="77" t="s">
        <v>298</v>
      </c>
      <c r="F39" s="163" t="s">
        <v>250</v>
      </c>
      <c r="G39" s="163" t="s">
        <v>250</v>
      </c>
      <c r="K39" s="95" t="e">
        <f>IF(#REF!&lt;&gt;"",1,0)</f>
        <v>#REF!</v>
      </c>
    </row>
    <row r="40" spans="2:11" ht="61.8" customHeight="1" thickBot="1" x14ac:dyDescent="0.3">
      <c r="B40" s="107">
        <v>170</v>
      </c>
      <c r="C40" s="77" t="s">
        <v>19</v>
      </c>
      <c r="D40" s="77"/>
      <c r="E40" s="77" t="s">
        <v>299</v>
      </c>
      <c r="F40" s="163" t="s">
        <v>229</v>
      </c>
      <c r="G40" s="163"/>
      <c r="K40" s="95" t="e">
        <f>IF(#REF!&lt;&gt;"",1,0)</f>
        <v>#REF!</v>
      </c>
    </row>
    <row r="41" spans="2:11" ht="61.8" customHeight="1" thickBot="1" x14ac:dyDescent="0.3">
      <c r="B41" s="107">
        <v>173</v>
      </c>
      <c r="C41" s="77" t="s">
        <v>240</v>
      </c>
      <c r="D41" s="77"/>
      <c r="E41" s="77" t="s">
        <v>299</v>
      </c>
      <c r="F41" s="163" t="s">
        <v>250</v>
      </c>
      <c r="G41" s="163" t="s">
        <v>250</v>
      </c>
      <c r="K41" s="95" t="e">
        <f>IF(#REF!&lt;&gt;"",1,0)</f>
        <v>#REF!</v>
      </c>
    </row>
    <row r="42" spans="2:11" ht="61.8" customHeight="1" thickBot="1" x14ac:dyDescent="0.3">
      <c r="B42" s="107">
        <v>170</v>
      </c>
      <c r="C42" s="77" t="s">
        <v>19</v>
      </c>
      <c r="D42" s="77"/>
      <c r="E42" s="77" t="s">
        <v>300</v>
      </c>
      <c r="F42" s="163" t="s">
        <v>229</v>
      </c>
      <c r="G42" s="163"/>
      <c r="K42" s="95" t="e">
        <f>IF(#REF!&lt;&gt;"",1,0)</f>
        <v>#REF!</v>
      </c>
    </row>
    <row r="43" spans="2:11" ht="61.8" customHeight="1" thickBot="1" x14ac:dyDescent="0.3">
      <c r="B43" s="107">
        <v>173</v>
      </c>
      <c r="C43" s="77" t="s">
        <v>240</v>
      </c>
      <c r="D43" s="77"/>
      <c r="E43" s="77" t="s">
        <v>300</v>
      </c>
      <c r="F43" s="163" t="s">
        <v>250</v>
      </c>
      <c r="G43" s="163" t="s">
        <v>250</v>
      </c>
      <c r="K43" s="95" t="e">
        <f>IF(#REF!&lt;&gt;"",1,0)</f>
        <v>#REF!</v>
      </c>
    </row>
    <row r="44" spans="2:11" ht="61.8" customHeight="1" thickBot="1" x14ac:dyDescent="0.3">
      <c r="B44" s="107">
        <v>170</v>
      </c>
      <c r="C44" s="77" t="s">
        <v>19</v>
      </c>
      <c r="D44" s="77"/>
      <c r="E44" s="77" t="s">
        <v>301</v>
      </c>
      <c r="F44" s="163" t="s">
        <v>229</v>
      </c>
      <c r="G44" s="163"/>
      <c r="K44" s="95" t="e">
        <f>IF(#REF!&lt;&gt;"",1,0)</f>
        <v>#REF!</v>
      </c>
    </row>
    <row r="45" spans="2:11" ht="61.8" customHeight="1" thickBot="1" x14ac:dyDescent="0.3">
      <c r="B45" s="107">
        <v>173</v>
      </c>
      <c r="C45" s="77" t="s">
        <v>240</v>
      </c>
      <c r="D45" s="77"/>
      <c r="E45" s="77" t="s">
        <v>301</v>
      </c>
      <c r="F45" s="163" t="s">
        <v>248</v>
      </c>
      <c r="G45" s="163" t="s">
        <v>251</v>
      </c>
      <c r="K45" s="95" t="e">
        <f>IF(#REF!&lt;&gt;"",1,0)</f>
        <v>#REF!</v>
      </c>
    </row>
    <row r="46" spans="2:11" ht="61.8" customHeight="1" thickBot="1" x14ac:dyDescent="0.3">
      <c r="B46" s="107">
        <v>170</v>
      </c>
      <c r="C46" s="77" t="s">
        <v>19</v>
      </c>
      <c r="D46" s="77"/>
      <c r="E46" s="77" t="s">
        <v>302</v>
      </c>
      <c r="F46" s="163" t="s">
        <v>229</v>
      </c>
      <c r="G46" s="163"/>
      <c r="K46" s="95" t="e">
        <f>IF(#REF!&lt;&gt;"",1,0)</f>
        <v>#REF!</v>
      </c>
    </row>
    <row r="47" spans="2:11" ht="61.8" customHeight="1" thickBot="1" x14ac:dyDescent="0.3">
      <c r="B47" s="107">
        <v>173</v>
      </c>
      <c r="C47" s="77" t="s">
        <v>240</v>
      </c>
      <c r="D47" s="77"/>
      <c r="E47" s="77" t="s">
        <v>302</v>
      </c>
      <c r="F47" s="163" t="s">
        <v>248</v>
      </c>
      <c r="G47" s="163" t="s">
        <v>251</v>
      </c>
      <c r="K47" s="95" t="e">
        <f>IF(#REF!&lt;&gt;"",1,0)</f>
        <v>#REF!</v>
      </c>
    </row>
    <row r="48" spans="2:11" ht="61.8" customHeight="1" thickBot="1" x14ac:dyDescent="0.3">
      <c r="B48" s="107">
        <v>170</v>
      </c>
      <c r="C48" s="77" t="s">
        <v>19</v>
      </c>
      <c r="D48" s="77"/>
      <c r="E48" s="77" t="s">
        <v>303</v>
      </c>
      <c r="F48" s="163" t="s">
        <v>229</v>
      </c>
      <c r="G48" s="163"/>
      <c r="K48" s="95" t="e">
        <f>IF(#REF!&lt;&gt;"",1,0)</f>
        <v>#REF!</v>
      </c>
    </row>
    <row r="49" spans="2:11" ht="61.8" customHeight="1" thickBot="1" x14ac:dyDescent="0.3">
      <c r="B49" s="107">
        <v>173</v>
      </c>
      <c r="C49" s="77" t="s">
        <v>240</v>
      </c>
      <c r="D49" s="77"/>
      <c r="E49" s="77" t="s">
        <v>303</v>
      </c>
      <c r="F49" s="163" t="s">
        <v>248</v>
      </c>
      <c r="G49" s="163" t="s">
        <v>251</v>
      </c>
      <c r="K49" s="95" t="e">
        <f>IF(#REF!&lt;&gt;"",1,0)</f>
        <v>#REF!</v>
      </c>
    </row>
    <row r="50" spans="2:11" ht="61.8" customHeight="1" thickBot="1" x14ac:dyDescent="0.3">
      <c r="B50" s="107">
        <v>170</v>
      </c>
      <c r="C50" s="77" t="s">
        <v>19</v>
      </c>
      <c r="D50" s="77"/>
      <c r="E50" s="77" t="s">
        <v>304</v>
      </c>
      <c r="F50" s="163" t="s">
        <v>229</v>
      </c>
      <c r="G50" s="163"/>
      <c r="K50" s="95" t="e">
        <f>IF(#REF!&lt;&gt;"",1,0)</f>
        <v>#REF!</v>
      </c>
    </row>
    <row r="51" spans="2:11" ht="61.8" customHeight="1" thickBot="1" x14ac:dyDescent="0.3">
      <c r="B51" s="107">
        <v>173</v>
      </c>
      <c r="C51" s="77" t="s">
        <v>240</v>
      </c>
      <c r="D51" s="77"/>
      <c r="E51" s="77" t="s">
        <v>304</v>
      </c>
      <c r="F51" s="163" t="s">
        <v>248</v>
      </c>
      <c r="G51" s="163" t="s">
        <v>251</v>
      </c>
      <c r="K51" s="95" t="e">
        <f>IF(#REF!&lt;&gt;"",1,0)</f>
        <v>#REF!</v>
      </c>
    </row>
    <row r="52" spans="2:11" ht="61.8" customHeight="1" thickBot="1" x14ac:dyDescent="0.3">
      <c r="B52" s="107">
        <v>170</v>
      </c>
      <c r="C52" s="77" t="s">
        <v>19</v>
      </c>
      <c r="D52" s="77"/>
      <c r="E52" s="77" t="s">
        <v>305</v>
      </c>
      <c r="F52" s="163" t="s">
        <v>229</v>
      </c>
      <c r="G52" s="163"/>
      <c r="K52" s="95" t="e">
        <f>IF(#REF!&lt;&gt;"",1,0)</f>
        <v>#REF!</v>
      </c>
    </row>
    <row r="53" spans="2:11" ht="61.8" customHeight="1" thickBot="1" x14ac:dyDescent="0.3">
      <c r="B53" s="107">
        <v>173</v>
      </c>
      <c r="C53" s="77" t="s">
        <v>240</v>
      </c>
      <c r="D53" s="77"/>
      <c r="E53" s="77" t="s">
        <v>305</v>
      </c>
      <c r="F53" s="163" t="s">
        <v>247</v>
      </c>
      <c r="G53" s="163" t="s">
        <v>247</v>
      </c>
      <c r="K53" s="95" t="e">
        <f>IF(#REF!&lt;&gt;"",1,0)</f>
        <v>#REF!</v>
      </c>
    </row>
    <row r="54" spans="2:11" ht="61.8" customHeight="1" thickBot="1" x14ac:dyDescent="0.3">
      <c r="B54" s="107">
        <v>170</v>
      </c>
      <c r="C54" s="77" t="s">
        <v>19</v>
      </c>
      <c r="D54" s="77"/>
      <c r="E54" s="77" t="s">
        <v>306</v>
      </c>
      <c r="F54" s="163" t="s">
        <v>229</v>
      </c>
      <c r="G54" s="163"/>
      <c r="K54" s="95" t="e">
        <f>IF(#REF!&lt;&gt;"",1,0)</f>
        <v>#REF!</v>
      </c>
    </row>
    <row r="55" spans="2:11" ht="61.8" customHeight="1" thickBot="1" x14ac:dyDescent="0.3">
      <c r="B55" s="107">
        <v>173</v>
      </c>
      <c r="C55" s="77" t="s">
        <v>240</v>
      </c>
      <c r="D55" s="77"/>
      <c r="E55" s="77" t="s">
        <v>306</v>
      </c>
      <c r="F55" s="163" t="s">
        <v>247</v>
      </c>
      <c r="G55" s="163" t="s">
        <v>247</v>
      </c>
      <c r="K55" s="95" t="e">
        <f>IF(#REF!&lt;&gt;"",1,0)</f>
        <v>#REF!</v>
      </c>
    </row>
    <row r="56" spans="2:11" ht="61.8" customHeight="1" thickBot="1" x14ac:dyDescent="0.3">
      <c r="B56" s="107">
        <v>170</v>
      </c>
      <c r="C56" s="77" t="s">
        <v>19</v>
      </c>
      <c r="D56" s="77"/>
      <c r="E56" s="77" t="s">
        <v>307</v>
      </c>
      <c r="F56" s="163" t="s">
        <v>229</v>
      </c>
      <c r="G56" s="163"/>
      <c r="K56" s="95" t="e">
        <f>IF(#REF!&lt;&gt;"",1,0)</f>
        <v>#REF!</v>
      </c>
    </row>
    <row r="57" spans="2:11" ht="61.8" customHeight="1" thickBot="1" x14ac:dyDescent="0.3">
      <c r="B57" s="107">
        <v>173</v>
      </c>
      <c r="C57" s="77" t="s">
        <v>240</v>
      </c>
      <c r="D57" s="77"/>
      <c r="E57" s="77" t="s">
        <v>307</v>
      </c>
      <c r="F57" s="163" t="s">
        <v>247</v>
      </c>
      <c r="G57" s="163" t="s">
        <v>247</v>
      </c>
      <c r="K57" s="95" t="e">
        <f>IF(#REF!&lt;&gt;"",1,0)</f>
        <v>#REF!</v>
      </c>
    </row>
    <row r="58" spans="2:11" ht="61.8" customHeight="1" thickBot="1" x14ac:dyDescent="0.3">
      <c r="B58" s="107">
        <v>170</v>
      </c>
      <c r="C58" s="77" t="s">
        <v>19</v>
      </c>
      <c r="D58" s="77"/>
      <c r="E58" s="77" t="s">
        <v>308</v>
      </c>
      <c r="F58" s="163" t="s">
        <v>229</v>
      </c>
      <c r="G58" s="163"/>
      <c r="K58" s="95" t="e">
        <f>IF(#REF!&lt;&gt;"",1,0)</f>
        <v>#REF!</v>
      </c>
    </row>
    <row r="59" spans="2:11" ht="61.8" customHeight="1" thickBot="1" x14ac:dyDescent="0.3">
      <c r="B59" s="107">
        <v>173</v>
      </c>
      <c r="C59" s="77" t="s">
        <v>240</v>
      </c>
      <c r="D59" s="77"/>
      <c r="E59" s="77" t="s">
        <v>308</v>
      </c>
      <c r="F59" s="163" t="s">
        <v>247</v>
      </c>
      <c r="G59" s="163" t="s">
        <v>247</v>
      </c>
      <c r="K59" s="95" t="e">
        <f>IF(#REF!&lt;&gt;"",1,0)</f>
        <v>#REF!</v>
      </c>
    </row>
    <row r="60" spans="2:11" ht="61.8" customHeight="1" thickBot="1" x14ac:dyDescent="0.3">
      <c r="B60" s="107">
        <v>170</v>
      </c>
      <c r="C60" s="77" t="s">
        <v>19</v>
      </c>
      <c r="D60" s="77"/>
      <c r="E60" s="77" t="s">
        <v>309</v>
      </c>
      <c r="F60" s="163" t="s">
        <v>229</v>
      </c>
      <c r="G60" s="163"/>
      <c r="K60" s="95" t="e">
        <f>IF(#REF!&lt;&gt;"",1,0)</f>
        <v>#REF!</v>
      </c>
    </row>
    <row r="61" spans="2:11" ht="61.8" customHeight="1" thickBot="1" x14ac:dyDescent="0.3">
      <c r="B61" s="107">
        <v>173</v>
      </c>
      <c r="C61" s="77" t="s">
        <v>240</v>
      </c>
      <c r="D61" s="77"/>
      <c r="E61" s="77" t="s">
        <v>309</v>
      </c>
      <c r="F61" s="163" t="s">
        <v>247</v>
      </c>
      <c r="G61" s="163" t="s">
        <v>247</v>
      </c>
      <c r="K61" s="95" t="e">
        <f>IF(#REF!&lt;&gt;"",1,0)</f>
        <v>#REF!</v>
      </c>
    </row>
    <row r="62" spans="2:11" ht="61.8" customHeight="1" thickBot="1" x14ac:dyDescent="0.3">
      <c r="B62" s="107">
        <v>170</v>
      </c>
      <c r="C62" s="77" t="s">
        <v>19</v>
      </c>
      <c r="D62" s="77"/>
      <c r="E62" s="77" t="s">
        <v>310</v>
      </c>
      <c r="F62" s="163" t="s">
        <v>229</v>
      </c>
      <c r="G62" s="163"/>
      <c r="K62" s="95" t="e">
        <f>IF(#REF!&lt;&gt;"",1,0)</f>
        <v>#REF!</v>
      </c>
    </row>
    <row r="63" spans="2:11" ht="61.8" customHeight="1" thickBot="1" x14ac:dyDescent="0.3">
      <c r="B63" s="107">
        <v>173</v>
      </c>
      <c r="C63" s="77" t="s">
        <v>240</v>
      </c>
      <c r="D63" s="77"/>
      <c r="E63" s="77" t="s">
        <v>310</v>
      </c>
      <c r="F63" s="163" t="s">
        <v>247</v>
      </c>
      <c r="G63" s="163" t="s">
        <v>247</v>
      </c>
      <c r="K63" s="95" t="e">
        <f>IF(#REF!&lt;&gt;"",1,0)</f>
        <v>#REF!</v>
      </c>
    </row>
    <row r="64" spans="2:11" ht="61.8" customHeight="1" thickBot="1" x14ac:dyDescent="0.3">
      <c r="B64" s="107">
        <v>170</v>
      </c>
      <c r="C64" s="77" t="s">
        <v>19</v>
      </c>
      <c r="D64" s="77"/>
      <c r="E64" s="77" t="s">
        <v>311</v>
      </c>
      <c r="F64" s="163" t="s">
        <v>229</v>
      </c>
      <c r="G64" s="163"/>
      <c r="K64" s="95" t="e">
        <f>IF(#REF!&lt;&gt;"",1,0)</f>
        <v>#REF!</v>
      </c>
    </row>
    <row r="65" spans="2:11" ht="61.8" customHeight="1" thickBot="1" x14ac:dyDescent="0.3">
      <c r="B65" s="107">
        <v>173</v>
      </c>
      <c r="C65" s="77" t="s">
        <v>240</v>
      </c>
      <c r="D65" s="77"/>
      <c r="E65" s="77" t="s">
        <v>311</v>
      </c>
      <c r="F65" s="163" t="s">
        <v>247</v>
      </c>
      <c r="G65" s="163" t="s">
        <v>247</v>
      </c>
      <c r="K65" s="95" t="e">
        <f>IF(#REF!&lt;&gt;"",1,0)</f>
        <v>#REF!</v>
      </c>
    </row>
    <row r="66" spans="2:11" ht="61.8" customHeight="1" thickBot="1" x14ac:dyDescent="0.3">
      <c r="B66" s="107">
        <v>170</v>
      </c>
      <c r="C66" s="77" t="s">
        <v>19</v>
      </c>
      <c r="D66" s="77"/>
      <c r="E66" s="77" t="s">
        <v>312</v>
      </c>
      <c r="F66" s="163" t="s">
        <v>229</v>
      </c>
      <c r="G66" s="163"/>
      <c r="K66" s="95" t="e">
        <f>IF(#REF!&lt;&gt;"",1,0)</f>
        <v>#REF!</v>
      </c>
    </row>
    <row r="67" spans="2:11" ht="61.8" customHeight="1" thickBot="1" x14ac:dyDescent="0.3">
      <c r="B67" s="107">
        <v>173</v>
      </c>
      <c r="C67" s="77" t="s">
        <v>240</v>
      </c>
      <c r="D67" s="77"/>
      <c r="E67" s="77" t="s">
        <v>312</v>
      </c>
      <c r="F67" s="163" t="s">
        <v>247</v>
      </c>
      <c r="G67" s="163" t="s">
        <v>247</v>
      </c>
      <c r="K67" s="95" t="e">
        <f>IF(#REF!&lt;&gt;"",1,0)</f>
        <v>#REF!</v>
      </c>
    </row>
    <row r="68" spans="2:11" ht="61.8" customHeight="1" thickBot="1" x14ac:dyDescent="0.3">
      <c r="B68" s="107">
        <v>170</v>
      </c>
      <c r="C68" s="77" t="s">
        <v>19</v>
      </c>
      <c r="D68" s="77"/>
      <c r="E68" s="77" t="s">
        <v>313</v>
      </c>
      <c r="F68" s="163" t="s">
        <v>229</v>
      </c>
      <c r="G68" s="163"/>
      <c r="K68" s="95" t="e">
        <f>IF(#REF!&lt;&gt;"",1,0)</f>
        <v>#REF!</v>
      </c>
    </row>
    <row r="69" spans="2:11" ht="61.8" customHeight="1" thickBot="1" x14ac:dyDescent="0.3">
      <c r="B69" s="107">
        <v>173</v>
      </c>
      <c r="C69" s="77" t="s">
        <v>240</v>
      </c>
      <c r="D69" s="77"/>
      <c r="E69" s="77" t="s">
        <v>313</v>
      </c>
      <c r="F69" s="163" t="s">
        <v>247</v>
      </c>
      <c r="G69" s="163" t="s">
        <v>247</v>
      </c>
      <c r="K69" s="95" t="e">
        <f>IF(#REF!&lt;&gt;"",1,0)</f>
        <v>#REF!</v>
      </c>
    </row>
    <row r="70" spans="2:11" ht="61.8" customHeight="1" thickBot="1" x14ac:dyDescent="0.3">
      <c r="B70" s="107">
        <v>170</v>
      </c>
      <c r="C70" s="77" t="s">
        <v>19</v>
      </c>
      <c r="D70" s="77"/>
      <c r="E70" s="77" t="s">
        <v>314</v>
      </c>
      <c r="F70" s="163" t="s">
        <v>229</v>
      </c>
      <c r="G70" s="163"/>
      <c r="K70" s="95" t="e">
        <f>IF(#REF!&lt;&gt;"",1,0)</f>
        <v>#REF!</v>
      </c>
    </row>
    <row r="71" spans="2:11" ht="61.8" customHeight="1" thickBot="1" x14ac:dyDescent="0.3">
      <c r="B71" s="107">
        <v>173</v>
      </c>
      <c r="C71" s="77" t="s">
        <v>240</v>
      </c>
      <c r="D71" s="77"/>
      <c r="E71" s="77" t="s">
        <v>314</v>
      </c>
      <c r="F71" s="163" t="s">
        <v>247</v>
      </c>
      <c r="G71" s="163" t="s">
        <v>247</v>
      </c>
      <c r="K71" s="95" t="e">
        <f>IF(#REF!&lt;&gt;"",1,0)</f>
        <v>#REF!</v>
      </c>
    </row>
    <row r="72" spans="2:11" ht="61.8" customHeight="1" thickBot="1" x14ac:dyDescent="0.3">
      <c r="B72" s="107">
        <v>170</v>
      </c>
      <c r="C72" s="77" t="s">
        <v>19</v>
      </c>
      <c r="D72" s="77"/>
      <c r="E72" s="77" t="s">
        <v>315</v>
      </c>
      <c r="F72" s="163" t="s">
        <v>229</v>
      </c>
      <c r="G72" s="163"/>
      <c r="K72" s="95" t="e">
        <f>IF(#REF!&lt;&gt;"",1,0)</f>
        <v>#REF!</v>
      </c>
    </row>
    <row r="73" spans="2:11" ht="61.8" customHeight="1" thickBot="1" x14ac:dyDescent="0.3">
      <c r="B73" s="107">
        <v>173</v>
      </c>
      <c r="C73" s="77" t="s">
        <v>240</v>
      </c>
      <c r="D73" s="77"/>
      <c r="E73" s="77" t="s">
        <v>315</v>
      </c>
      <c r="F73" s="163" t="s">
        <v>247</v>
      </c>
      <c r="G73" s="163" t="s">
        <v>247</v>
      </c>
      <c r="K73" s="95" t="e">
        <f>IF(#REF!&lt;&gt;"",1,0)</f>
        <v>#REF!</v>
      </c>
    </row>
    <row r="74" spans="2:11" ht="61.8" customHeight="1" thickBot="1" x14ac:dyDescent="0.3">
      <c r="B74" s="107">
        <v>170</v>
      </c>
      <c r="C74" s="77" t="s">
        <v>19</v>
      </c>
      <c r="D74" s="77"/>
      <c r="E74" s="77" t="s">
        <v>316</v>
      </c>
      <c r="F74" s="163" t="s">
        <v>229</v>
      </c>
      <c r="G74" s="163"/>
      <c r="K74" s="95" t="e">
        <f>IF(#REF!&lt;&gt;"",1,0)</f>
        <v>#REF!</v>
      </c>
    </row>
    <row r="75" spans="2:11" ht="61.8" customHeight="1" thickBot="1" x14ac:dyDescent="0.3">
      <c r="B75" s="107">
        <v>173</v>
      </c>
      <c r="C75" s="77" t="s">
        <v>240</v>
      </c>
      <c r="D75" s="77"/>
      <c r="E75" s="77" t="s">
        <v>316</v>
      </c>
      <c r="F75" s="163" t="s">
        <v>247</v>
      </c>
      <c r="G75" s="163" t="s">
        <v>247</v>
      </c>
      <c r="K75" s="95" t="e">
        <f>IF(#REF!&lt;&gt;"",1,0)</f>
        <v>#REF!</v>
      </c>
    </row>
    <row r="76" spans="2:11" ht="61.8" customHeight="1" thickBot="1" x14ac:dyDescent="0.3">
      <c r="B76" s="107">
        <v>170</v>
      </c>
      <c r="C76" s="77" t="s">
        <v>19</v>
      </c>
      <c r="D76" s="77"/>
      <c r="E76" s="77" t="s">
        <v>317</v>
      </c>
      <c r="F76" s="163" t="s">
        <v>232</v>
      </c>
      <c r="G76" s="163"/>
      <c r="K76" s="95" t="e">
        <f>IF(#REF!&lt;&gt;"",1,0)</f>
        <v>#REF!</v>
      </c>
    </row>
    <row r="77" spans="2:11" ht="61.8" customHeight="1" thickBot="1" x14ac:dyDescent="0.3">
      <c r="B77" s="107">
        <v>173</v>
      </c>
      <c r="C77" s="77" t="s">
        <v>240</v>
      </c>
      <c r="D77" s="77"/>
      <c r="E77" s="77" t="s">
        <v>317</v>
      </c>
      <c r="F77" s="163" t="s">
        <v>252</v>
      </c>
      <c r="G77" s="163" t="s">
        <v>253</v>
      </c>
      <c r="K77" s="95" t="e">
        <f>IF(#REF!&lt;&gt;"",1,0)</f>
        <v>#REF!</v>
      </c>
    </row>
    <row r="78" spans="2:11" ht="61.8" customHeight="1" thickBot="1" x14ac:dyDescent="0.3">
      <c r="B78" s="107">
        <v>175</v>
      </c>
      <c r="C78" s="77" t="s">
        <v>19</v>
      </c>
      <c r="D78" s="77"/>
      <c r="E78" s="77" t="s">
        <v>317</v>
      </c>
      <c r="F78" s="163"/>
      <c r="G78" s="163" t="s">
        <v>272</v>
      </c>
      <c r="K78" s="95" t="e">
        <f>IF(#REF!&lt;&gt;"",1,0)</f>
        <v>#REF!</v>
      </c>
    </row>
    <row r="79" spans="2:11" ht="61.8" customHeight="1" thickBot="1" x14ac:dyDescent="0.3">
      <c r="B79" s="107">
        <v>173</v>
      </c>
      <c r="C79" s="77" t="s">
        <v>240</v>
      </c>
      <c r="D79" s="77"/>
      <c r="E79" s="77" t="s">
        <v>318</v>
      </c>
      <c r="F79" s="163" t="s">
        <v>254</v>
      </c>
      <c r="G79" s="163" t="s">
        <v>254</v>
      </c>
      <c r="K79" s="95" t="e">
        <f>IF(#REF!&lt;&gt;"",1,0)</f>
        <v>#REF!</v>
      </c>
    </row>
    <row r="80" spans="2:11" ht="61.8" customHeight="1" thickBot="1" x14ac:dyDescent="0.3">
      <c r="B80" s="107">
        <v>173</v>
      </c>
      <c r="C80" s="77" t="s">
        <v>240</v>
      </c>
      <c r="D80" s="77"/>
      <c r="E80" s="77" t="s">
        <v>319</v>
      </c>
      <c r="F80" s="163" t="s">
        <v>254</v>
      </c>
      <c r="G80" s="163" t="s">
        <v>254</v>
      </c>
      <c r="K80" s="95" t="e">
        <f>IF(#REF!&lt;&gt;"",1,0)</f>
        <v>#REF!</v>
      </c>
    </row>
    <row r="81" spans="2:11" ht="61.8" customHeight="1" thickBot="1" x14ac:dyDescent="0.3">
      <c r="B81" s="107">
        <v>173</v>
      </c>
      <c r="C81" s="77" t="s">
        <v>240</v>
      </c>
      <c r="D81" s="77"/>
      <c r="E81" s="77" t="s">
        <v>320</v>
      </c>
      <c r="F81" s="163" t="s">
        <v>254</v>
      </c>
      <c r="G81" s="163" t="s">
        <v>254</v>
      </c>
      <c r="K81" s="95" t="e">
        <f>IF(#REF!&lt;&gt;"",1,0)</f>
        <v>#REF!</v>
      </c>
    </row>
    <row r="82" spans="2:11" ht="61.8" customHeight="1" thickBot="1" x14ac:dyDescent="0.3">
      <c r="B82" s="107">
        <v>170</v>
      </c>
      <c r="C82" s="77" t="s">
        <v>19</v>
      </c>
      <c r="D82" s="77"/>
      <c r="E82" s="77" t="s">
        <v>321</v>
      </c>
      <c r="F82" s="163" t="s">
        <v>229</v>
      </c>
      <c r="G82" s="163"/>
      <c r="K82" s="95" t="e">
        <f>IF(#REF!&lt;&gt;"",1,0)</f>
        <v>#REF!</v>
      </c>
    </row>
    <row r="83" spans="2:11" ht="61.8" customHeight="1" thickBot="1" x14ac:dyDescent="0.3">
      <c r="B83" s="107">
        <v>173</v>
      </c>
      <c r="C83" s="77" t="s">
        <v>240</v>
      </c>
      <c r="D83" s="77"/>
      <c r="E83" s="77" t="s">
        <v>321</v>
      </c>
      <c r="F83" s="163" t="s">
        <v>248</v>
      </c>
      <c r="G83" s="163" t="s">
        <v>255</v>
      </c>
      <c r="K83" s="95" t="e">
        <f>IF(#REF!&lt;&gt;"",1,0)</f>
        <v>#REF!</v>
      </c>
    </row>
    <row r="84" spans="2:11" ht="61.8" customHeight="1" thickBot="1" x14ac:dyDescent="0.3">
      <c r="B84" s="107">
        <v>170</v>
      </c>
      <c r="C84" s="77" t="s">
        <v>19</v>
      </c>
      <c r="D84" s="77"/>
      <c r="E84" s="77" t="s">
        <v>322</v>
      </c>
      <c r="F84" s="163" t="s">
        <v>229</v>
      </c>
      <c r="G84" s="163"/>
      <c r="K84" s="95" t="e">
        <f>IF(#REF!&lt;&gt;"",1,0)</f>
        <v>#REF!</v>
      </c>
    </row>
    <row r="85" spans="2:11" ht="61.8" customHeight="1" thickBot="1" x14ac:dyDescent="0.3">
      <c r="B85" s="107">
        <v>173</v>
      </c>
      <c r="C85" s="77" t="s">
        <v>240</v>
      </c>
      <c r="D85" s="77"/>
      <c r="E85" s="77" t="s">
        <v>322</v>
      </c>
      <c r="F85" s="163" t="s">
        <v>248</v>
      </c>
      <c r="G85" s="163" t="s">
        <v>255</v>
      </c>
      <c r="K85" s="95" t="e">
        <f>IF(#REF!&lt;&gt;"",1,0)</f>
        <v>#REF!</v>
      </c>
    </row>
    <row r="86" spans="2:11" ht="61.8" customHeight="1" thickBot="1" x14ac:dyDescent="0.3">
      <c r="B86" s="107">
        <v>170</v>
      </c>
      <c r="C86" s="77" t="s">
        <v>19</v>
      </c>
      <c r="D86" s="77"/>
      <c r="E86" s="77" t="s">
        <v>323</v>
      </c>
      <c r="F86" s="163" t="s">
        <v>229</v>
      </c>
      <c r="G86" s="163"/>
      <c r="K86" s="95" t="e">
        <f>IF(#REF!&lt;&gt;"",1,0)</f>
        <v>#REF!</v>
      </c>
    </row>
    <row r="87" spans="2:11" ht="61.8" customHeight="1" thickBot="1" x14ac:dyDescent="0.3">
      <c r="B87" s="107">
        <v>173</v>
      </c>
      <c r="C87" s="77" t="s">
        <v>240</v>
      </c>
      <c r="D87" s="77"/>
      <c r="E87" s="77" t="s">
        <v>323</v>
      </c>
      <c r="F87" s="163" t="s">
        <v>248</v>
      </c>
      <c r="G87" s="163" t="s">
        <v>255</v>
      </c>
      <c r="K87" s="95" t="e">
        <f>IF(#REF!&lt;&gt;"",1,0)</f>
        <v>#REF!</v>
      </c>
    </row>
    <row r="88" spans="2:11" ht="61.8" customHeight="1" thickBot="1" x14ac:dyDescent="0.3">
      <c r="B88" s="107">
        <v>170</v>
      </c>
      <c r="C88" s="77" t="s">
        <v>19</v>
      </c>
      <c r="D88" s="77"/>
      <c r="E88" s="77" t="s">
        <v>324</v>
      </c>
      <c r="F88" s="163" t="s">
        <v>229</v>
      </c>
      <c r="G88" s="163"/>
      <c r="K88" s="95" t="e">
        <f>IF(#REF!&lt;&gt;"",1,0)</f>
        <v>#REF!</v>
      </c>
    </row>
    <row r="89" spans="2:11" ht="61.8" customHeight="1" thickBot="1" x14ac:dyDescent="0.3">
      <c r="B89" s="107">
        <v>173</v>
      </c>
      <c r="C89" s="77" t="s">
        <v>240</v>
      </c>
      <c r="D89" s="77"/>
      <c r="E89" s="77" t="s">
        <v>324</v>
      </c>
      <c r="F89" s="163" t="s">
        <v>248</v>
      </c>
      <c r="G89" s="163" t="s">
        <v>255</v>
      </c>
      <c r="K89" s="95" t="e">
        <f>IF(#REF!&lt;&gt;"",1,0)</f>
        <v>#REF!</v>
      </c>
    </row>
    <row r="90" spans="2:11" ht="61.8" customHeight="1" thickBot="1" x14ac:dyDescent="0.3">
      <c r="B90" s="107">
        <v>129</v>
      </c>
      <c r="C90" s="77" t="s">
        <v>19</v>
      </c>
      <c r="D90" s="77"/>
      <c r="E90" s="77" t="s">
        <v>325</v>
      </c>
      <c r="F90" s="163" t="s">
        <v>209</v>
      </c>
      <c r="G90" s="163" t="s">
        <v>210</v>
      </c>
      <c r="K90" s="95" t="e">
        <f>IF(#REF!&lt;&gt;"",1,0)</f>
        <v>#REF!</v>
      </c>
    </row>
    <row r="91" spans="2:11" ht="61.8" customHeight="1" thickBot="1" x14ac:dyDescent="0.3">
      <c r="B91" s="107">
        <v>170</v>
      </c>
      <c r="C91" s="77" t="s">
        <v>19</v>
      </c>
      <c r="D91" s="77"/>
      <c r="E91" s="77" t="s">
        <v>325</v>
      </c>
      <c r="F91" s="163" t="s">
        <v>233</v>
      </c>
      <c r="G91" s="163"/>
      <c r="K91" s="95" t="e">
        <f>IF(#REF!&lt;&gt;"",1,0)</f>
        <v>#REF!</v>
      </c>
    </row>
    <row r="92" spans="2:11" ht="61.8" customHeight="1" thickBot="1" x14ac:dyDescent="0.3">
      <c r="B92" s="107">
        <v>173</v>
      </c>
      <c r="C92" s="77" t="s">
        <v>240</v>
      </c>
      <c r="D92" s="77"/>
      <c r="E92" s="77" t="s">
        <v>325</v>
      </c>
      <c r="F92" s="163" t="s">
        <v>256</v>
      </c>
      <c r="G92" s="163" t="s">
        <v>257</v>
      </c>
      <c r="K92" s="95" t="e">
        <f>IF(#REF!&lt;&gt;"",1,0)</f>
        <v>#REF!</v>
      </c>
    </row>
    <row r="93" spans="2:11" ht="61.8" customHeight="1" thickBot="1" x14ac:dyDescent="0.3">
      <c r="B93" s="107">
        <v>175</v>
      </c>
      <c r="C93" s="77" t="s">
        <v>19</v>
      </c>
      <c r="D93" s="77"/>
      <c r="E93" s="77" t="s">
        <v>325</v>
      </c>
      <c r="F93" s="163" t="s">
        <v>273</v>
      </c>
      <c r="G93" s="163"/>
      <c r="K93" s="95" t="e">
        <f>IF(#REF!&lt;&gt;"",1,0)</f>
        <v>#REF!</v>
      </c>
    </row>
    <row r="94" spans="2:11" ht="61.8" customHeight="1" thickBot="1" x14ac:dyDescent="0.3">
      <c r="B94" s="107">
        <v>129</v>
      </c>
      <c r="C94" s="77" t="s">
        <v>19</v>
      </c>
      <c r="D94" s="77"/>
      <c r="E94" s="77" t="s">
        <v>326</v>
      </c>
      <c r="F94" s="163" t="s">
        <v>211</v>
      </c>
      <c r="G94" s="163" t="s">
        <v>212</v>
      </c>
      <c r="K94" s="95" t="e">
        <f>IF(#REF!&lt;&gt;"",1,0)</f>
        <v>#REF!</v>
      </c>
    </row>
    <row r="95" spans="2:11" ht="61.8" customHeight="1" thickBot="1" x14ac:dyDescent="0.3">
      <c r="B95" s="107">
        <v>170</v>
      </c>
      <c r="C95" s="77" t="s">
        <v>19</v>
      </c>
      <c r="D95" s="77"/>
      <c r="E95" s="77" t="s">
        <v>326</v>
      </c>
      <c r="F95" s="163" t="s">
        <v>234</v>
      </c>
      <c r="G95" s="163" t="s">
        <v>235</v>
      </c>
      <c r="K95" s="95" t="e">
        <f>IF(#REF!&lt;&gt;"",1,0)</f>
        <v>#REF!</v>
      </c>
    </row>
    <row r="96" spans="2:11" ht="21" customHeight="1" thickBot="1" x14ac:dyDescent="0.3">
      <c r="B96" s="107">
        <v>173</v>
      </c>
      <c r="C96" s="77" t="s">
        <v>240</v>
      </c>
      <c r="D96" s="77"/>
      <c r="E96" s="77" t="s">
        <v>326</v>
      </c>
      <c r="F96" s="163" t="s">
        <v>258</v>
      </c>
      <c r="G96" s="163" t="s">
        <v>259</v>
      </c>
      <c r="K96" s="95" t="e">
        <f>IF(#REF!&lt;&gt;"",1,0)</f>
        <v>#REF!</v>
      </c>
    </row>
  </sheetData>
  <printOptions horizontalCentered="1"/>
  <pageMargins left="0.5" right="0.5" top="1.35" bottom="0.75" header="0.55000000000000004" footer="0.3"/>
  <pageSetup paperSize="9" fitToHeight="0" orientation="portrait" r:id="rId1"/>
  <headerFooter>
    <oddHeader>&amp;C&amp;"+,Regular"&amp;24&amp;K04-049Vacation Items&amp;"Corbel,Regular"&amp;10
&amp;"-,Regular"&amp;12CHECKLIST</oddHeader>
    <oddFooter>&amp;C&amp;K04+000Page &amp;P of &amp;N</oddFooter>
  </headerFooter>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1863F-FDDE-4C0A-8239-2C49315D3A6F}">
  <sheetPr codeName="Planilha1"/>
  <dimension ref="A1:DO300"/>
  <sheetViews>
    <sheetView showGridLines="0" zoomScale="90" zoomScaleNormal="90" workbookViewId="0">
      <selection activeCell="A3" sqref="A3"/>
    </sheetView>
  </sheetViews>
  <sheetFormatPr defaultColWidth="20.6640625" defaultRowHeight="13.8" x14ac:dyDescent="0.3"/>
  <cols>
    <col min="1" max="1" width="18.33203125" style="2" customWidth="1"/>
    <col min="2" max="2" width="20.6640625" style="2"/>
    <col min="3" max="4" width="24.6640625" style="2" customWidth="1"/>
    <col min="5" max="16" width="20.6640625" style="2"/>
    <col min="17" max="17" width="48.33203125" style="2" customWidth="1"/>
    <col min="18" max="18" width="20.44140625" style="2" customWidth="1"/>
    <col min="19" max="30" width="20.6640625" style="2" customWidth="1"/>
    <col min="31" max="16384" width="20.6640625" style="2"/>
  </cols>
  <sheetData>
    <row r="1" spans="1:119" ht="122.4" customHeight="1" x14ac:dyDescent="0.3"/>
    <row r="2" spans="1:119" ht="82.95" customHeight="1" x14ac:dyDescent="0.3">
      <c r="A2" s="86" t="s">
        <v>91</v>
      </c>
      <c r="B2" s="87" t="s">
        <v>90</v>
      </c>
      <c r="C2" s="87" t="s">
        <v>92</v>
      </c>
      <c r="D2" s="87" t="s">
        <v>93</v>
      </c>
      <c r="E2" s="87" t="s">
        <v>94</v>
      </c>
      <c r="F2" s="87" t="s">
        <v>95</v>
      </c>
      <c r="G2" s="87" t="s">
        <v>96</v>
      </c>
      <c r="H2" s="87" t="s">
        <v>97</v>
      </c>
      <c r="I2" s="87" t="s">
        <v>98</v>
      </c>
      <c r="J2" s="87" t="s">
        <v>99</v>
      </c>
      <c r="K2" s="87" t="s">
        <v>327</v>
      </c>
      <c r="L2" s="87" t="s">
        <v>328</v>
      </c>
      <c r="M2" s="87" t="s">
        <v>100</v>
      </c>
      <c r="N2" s="87" t="s">
        <v>101</v>
      </c>
      <c r="O2" s="87" t="s">
        <v>102</v>
      </c>
      <c r="P2" s="87" t="s">
        <v>103</v>
      </c>
      <c r="Q2" s="87" t="s">
        <v>104</v>
      </c>
      <c r="R2" s="87" t="s">
        <v>105</v>
      </c>
      <c r="S2" s="87" t="s">
        <v>106</v>
      </c>
      <c r="T2" s="87" t="s">
        <v>107</v>
      </c>
      <c r="U2" s="87" t="s">
        <v>108</v>
      </c>
      <c r="V2" s="87" t="s">
        <v>109</v>
      </c>
      <c r="W2" s="87" t="s">
        <v>110</v>
      </c>
      <c r="X2" s="87" t="s">
        <v>111</v>
      </c>
      <c r="Y2" s="87" t="s">
        <v>112</v>
      </c>
      <c r="Z2" s="87" t="s">
        <v>113</v>
      </c>
      <c r="AA2" s="87" t="s">
        <v>114</v>
      </c>
      <c r="AB2" s="87" t="s">
        <v>115</v>
      </c>
      <c r="AC2" s="87" t="s">
        <v>116</v>
      </c>
      <c r="AD2" s="87" t="s">
        <v>117</v>
      </c>
      <c r="AE2" s="87" t="s">
        <v>118</v>
      </c>
      <c r="AF2" s="87" t="s">
        <v>119</v>
      </c>
      <c r="AG2" s="87" t="s">
        <v>120</v>
      </c>
      <c r="AH2" s="87" t="s">
        <v>121</v>
      </c>
      <c r="AI2" s="87" t="s">
        <v>122</v>
      </c>
      <c r="AJ2" s="87" t="s">
        <v>123</v>
      </c>
      <c r="AK2" s="87" t="s">
        <v>124</v>
      </c>
      <c r="AL2" s="87" t="s">
        <v>125</v>
      </c>
      <c r="AM2" s="87" t="s">
        <v>126</v>
      </c>
      <c r="AN2" s="87" t="s">
        <v>127</v>
      </c>
      <c r="AO2" s="87" t="s">
        <v>128</v>
      </c>
      <c r="AP2" s="87" t="s">
        <v>129</v>
      </c>
      <c r="AQ2" s="87" t="s">
        <v>130</v>
      </c>
      <c r="AR2" s="87" t="s">
        <v>131</v>
      </c>
      <c r="AS2" s="87" t="s">
        <v>132</v>
      </c>
      <c r="AT2" s="87" t="s">
        <v>133</v>
      </c>
      <c r="AU2" s="87" t="s">
        <v>134</v>
      </c>
      <c r="AV2" s="87" t="s">
        <v>135</v>
      </c>
      <c r="AW2" s="87" t="s">
        <v>136</v>
      </c>
      <c r="AX2" s="87" t="s">
        <v>137</v>
      </c>
      <c r="AY2" s="87" t="s">
        <v>138</v>
      </c>
      <c r="AZ2" s="87" t="s">
        <v>139</v>
      </c>
      <c r="BA2" s="87" t="s">
        <v>140</v>
      </c>
      <c r="BB2" s="87" t="s">
        <v>141</v>
      </c>
      <c r="BC2" s="87" t="s">
        <v>142</v>
      </c>
      <c r="BD2" s="87" t="s">
        <v>143</v>
      </c>
      <c r="BE2" s="87" t="s">
        <v>144</v>
      </c>
      <c r="BF2" s="87" t="s">
        <v>145</v>
      </c>
      <c r="BG2" s="87" t="s">
        <v>146</v>
      </c>
      <c r="BH2" s="87" t="s">
        <v>147</v>
      </c>
      <c r="BI2" s="87" t="s">
        <v>148</v>
      </c>
      <c r="BJ2" s="87" t="s">
        <v>149</v>
      </c>
      <c r="BK2" s="87" t="s">
        <v>150</v>
      </c>
      <c r="BL2" s="87" t="s">
        <v>151</v>
      </c>
      <c r="BM2" s="87" t="s">
        <v>152</v>
      </c>
      <c r="BN2" s="87" t="s">
        <v>153</v>
      </c>
      <c r="BO2" s="87" t="s">
        <v>154</v>
      </c>
      <c r="BP2" s="87" t="s">
        <v>155</v>
      </c>
      <c r="BQ2" s="87" t="s">
        <v>156</v>
      </c>
      <c r="BR2" s="87" t="s">
        <v>157</v>
      </c>
      <c r="BS2" s="87" t="s">
        <v>158</v>
      </c>
      <c r="BT2" s="87" t="s">
        <v>159</v>
      </c>
      <c r="BU2" s="87" t="s">
        <v>160</v>
      </c>
      <c r="BV2" s="87" t="s">
        <v>161</v>
      </c>
      <c r="BW2" s="87" t="s">
        <v>162</v>
      </c>
      <c r="BX2" s="87" t="s">
        <v>163</v>
      </c>
      <c r="BY2" s="87" t="s">
        <v>164</v>
      </c>
      <c r="BZ2" s="87" t="s">
        <v>165</v>
      </c>
      <c r="CA2" s="87" t="s">
        <v>166</v>
      </c>
      <c r="CB2" s="87" t="s">
        <v>167</v>
      </c>
      <c r="CC2" s="87" t="s">
        <v>168</v>
      </c>
      <c r="CD2" s="87" t="s">
        <v>169</v>
      </c>
      <c r="CE2" s="87" t="s">
        <v>170</v>
      </c>
      <c r="CF2" s="87" t="s">
        <v>171</v>
      </c>
      <c r="CG2" s="87" t="s">
        <v>172</v>
      </c>
      <c r="CH2" s="87" t="s">
        <v>173</v>
      </c>
      <c r="CI2" s="87" t="s">
        <v>174</v>
      </c>
      <c r="CJ2" s="87" t="s">
        <v>175</v>
      </c>
      <c r="CK2" s="87" t="s">
        <v>176</v>
      </c>
      <c r="CL2" s="87" t="s">
        <v>177</v>
      </c>
      <c r="CM2" s="87" t="s">
        <v>178</v>
      </c>
      <c r="CN2" s="87" t="s">
        <v>179</v>
      </c>
      <c r="CO2" s="87" t="s">
        <v>180</v>
      </c>
      <c r="CP2" s="87" t="s">
        <v>181</v>
      </c>
      <c r="CQ2" s="87" t="s">
        <v>182</v>
      </c>
      <c r="CR2" s="87" t="s">
        <v>183</v>
      </c>
      <c r="CS2" s="87" t="s">
        <v>184</v>
      </c>
      <c r="CT2" s="87" t="s">
        <v>185</v>
      </c>
      <c r="CU2" s="87" t="s">
        <v>186</v>
      </c>
      <c r="CV2" s="87" t="s">
        <v>187</v>
      </c>
      <c r="CW2" s="87" t="s">
        <v>188</v>
      </c>
      <c r="CX2" s="87" t="s">
        <v>189</v>
      </c>
      <c r="CY2" s="87" t="s">
        <v>190</v>
      </c>
      <c r="CZ2" s="87" t="s">
        <v>191</v>
      </c>
      <c r="DA2" s="87" t="s">
        <v>192</v>
      </c>
      <c r="DB2" s="87" t="s">
        <v>193</v>
      </c>
      <c r="DC2" s="87" t="s">
        <v>194</v>
      </c>
      <c r="DD2" s="87" t="s">
        <v>195</v>
      </c>
      <c r="DE2" s="87" t="s">
        <v>196</v>
      </c>
      <c r="DF2" s="87" t="s">
        <v>197</v>
      </c>
      <c r="DG2" s="87" t="s">
        <v>198</v>
      </c>
      <c r="DH2" s="87" t="s">
        <v>199</v>
      </c>
      <c r="DI2" s="87" t="s">
        <v>200</v>
      </c>
      <c r="DJ2" s="87" t="s">
        <v>201</v>
      </c>
      <c r="DK2" s="87" t="s">
        <v>202</v>
      </c>
      <c r="DL2" s="87" t="s">
        <v>203</v>
      </c>
      <c r="DM2" s="87" t="s">
        <v>204</v>
      </c>
      <c r="DN2" s="87" t="s">
        <v>205</v>
      </c>
      <c r="DO2" s="87" t="s">
        <v>206</v>
      </c>
    </row>
    <row r="3" spans="1:119" ht="49.95" customHeight="1" x14ac:dyDescent="0.3">
      <c r="A3" s="147" t="s">
        <v>207</v>
      </c>
      <c r="B3" s="148">
        <v>129</v>
      </c>
      <c r="C3" s="148" t="s">
        <v>41</v>
      </c>
      <c r="D3" s="148" t="s">
        <v>208</v>
      </c>
      <c r="E3" s="148" t="s">
        <v>19</v>
      </c>
      <c r="F3" s="148" t="s">
        <v>19</v>
      </c>
      <c r="G3" s="148"/>
      <c r="H3" s="148" t="s">
        <v>70</v>
      </c>
      <c r="I3" s="148"/>
      <c r="J3" s="148"/>
      <c r="K3" s="148"/>
      <c r="L3" s="148"/>
      <c r="M3" s="148"/>
      <c r="N3" s="148"/>
      <c r="O3" s="148"/>
      <c r="P3" s="148"/>
      <c r="Q3" s="148"/>
      <c r="R3" s="148"/>
      <c r="S3" s="148"/>
      <c r="T3" s="148"/>
      <c r="U3" s="148"/>
      <c r="V3" s="148"/>
      <c r="W3" s="148"/>
      <c r="X3" s="148"/>
      <c r="Y3" s="148"/>
      <c r="Z3" s="148"/>
      <c r="AA3" s="148"/>
      <c r="AB3" s="148"/>
      <c r="AC3" s="148"/>
      <c r="AD3" s="148"/>
      <c r="AE3" s="148"/>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t="s">
        <v>209</v>
      </c>
      <c r="DI3" s="149" t="s">
        <v>210</v>
      </c>
      <c r="DJ3" s="149" t="s">
        <v>211</v>
      </c>
      <c r="DK3" s="149" t="s">
        <v>212</v>
      </c>
      <c r="DL3" s="149"/>
      <c r="DM3" s="149" t="s">
        <v>74</v>
      </c>
      <c r="DN3" s="149" t="s">
        <v>213</v>
      </c>
      <c r="DO3" s="149"/>
    </row>
    <row r="4" spans="1:119" ht="49.95" customHeight="1" x14ac:dyDescent="0.3">
      <c r="A4" s="147" t="s">
        <v>214</v>
      </c>
      <c r="B4" s="148">
        <v>147</v>
      </c>
      <c r="C4" s="148" t="s">
        <v>41</v>
      </c>
      <c r="D4" s="148" t="s">
        <v>208</v>
      </c>
      <c r="E4" s="148" t="s">
        <v>19</v>
      </c>
      <c r="F4" s="148" t="s">
        <v>19</v>
      </c>
      <c r="G4" s="148"/>
      <c r="H4" s="148" t="s">
        <v>70</v>
      </c>
      <c r="I4" s="148"/>
      <c r="J4" s="148" t="s">
        <v>62</v>
      </c>
      <c r="K4" s="161" t="s">
        <v>215</v>
      </c>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t="s">
        <v>216</v>
      </c>
      <c r="DM4" s="148" t="s">
        <v>75</v>
      </c>
      <c r="DN4" s="148"/>
      <c r="DO4" s="148" t="s">
        <v>217</v>
      </c>
    </row>
    <row r="5" spans="1:119" ht="49.95" customHeight="1" x14ac:dyDescent="0.3">
      <c r="A5" s="147" t="s">
        <v>218</v>
      </c>
      <c r="B5" s="148">
        <v>170</v>
      </c>
      <c r="C5" s="148" t="s">
        <v>41</v>
      </c>
      <c r="D5" s="148" t="s">
        <v>219</v>
      </c>
      <c r="E5" s="148" t="s">
        <v>19</v>
      </c>
      <c r="F5" s="148" t="s">
        <v>19</v>
      </c>
      <c r="G5" s="148"/>
      <c r="H5" s="148" t="s">
        <v>70</v>
      </c>
      <c r="I5" s="148"/>
      <c r="J5" s="148" t="s">
        <v>62</v>
      </c>
      <c r="K5" s="148" t="s">
        <v>220</v>
      </c>
      <c r="L5" s="148"/>
      <c r="M5" s="148"/>
      <c r="N5" s="148"/>
      <c r="O5" s="148"/>
      <c r="P5" s="148" t="s">
        <v>221</v>
      </c>
      <c r="Q5" s="148" t="s">
        <v>222</v>
      </c>
      <c r="R5" s="148" t="s">
        <v>223</v>
      </c>
      <c r="S5" s="148" t="s">
        <v>224</v>
      </c>
      <c r="T5" s="148" t="s">
        <v>225</v>
      </c>
      <c r="U5" s="148" t="s">
        <v>226</v>
      </c>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t="s">
        <v>227</v>
      </c>
      <c r="AW5" s="148" t="s">
        <v>228</v>
      </c>
      <c r="AX5" s="148" t="s">
        <v>229</v>
      </c>
      <c r="AY5" s="148"/>
      <c r="AZ5" s="148" t="s">
        <v>229</v>
      </c>
      <c r="BA5" s="148"/>
      <c r="BB5" s="148" t="s">
        <v>229</v>
      </c>
      <c r="BC5" s="148"/>
      <c r="BD5" s="148" t="s">
        <v>230</v>
      </c>
      <c r="BE5" s="148" t="s">
        <v>231</v>
      </c>
      <c r="BF5" s="148" t="s">
        <v>229</v>
      </c>
      <c r="BG5" s="148"/>
      <c r="BH5" s="148" t="s">
        <v>229</v>
      </c>
      <c r="BI5" s="148"/>
      <c r="BJ5" s="148" t="s">
        <v>229</v>
      </c>
      <c r="BK5" s="148"/>
      <c r="BL5" s="148" t="s">
        <v>229</v>
      </c>
      <c r="BM5" s="148"/>
      <c r="BN5" s="148" t="s">
        <v>229</v>
      </c>
      <c r="BO5" s="148"/>
      <c r="BP5" s="148" t="s">
        <v>229</v>
      </c>
      <c r="BQ5" s="148"/>
      <c r="BR5" s="148" t="s">
        <v>229</v>
      </c>
      <c r="BS5" s="148"/>
      <c r="BT5" s="148" t="s">
        <v>229</v>
      </c>
      <c r="BU5" s="148"/>
      <c r="BV5" s="148" t="s">
        <v>229</v>
      </c>
      <c r="BW5" s="148"/>
      <c r="BX5" s="148" t="s">
        <v>229</v>
      </c>
      <c r="BY5" s="148"/>
      <c r="BZ5" s="148" t="s">
        <v>229</v>
      </c>
      <c r="CA5" s="148"/>
      <c r="CB5" s="148" t="s">
        <v>229</v>
      </c>
      <c r="CC5" s="148"/>
      <c r="CD5" s="148" t="s">
        <v>229</v>
      </c>
      <c r="CE5" s="148"/>
      <c r="CF5" s="148" t="s">
        <v>229</v>
      </c>
      <c r="CG5" s="148"/>
      <c r="CH5" s="148" t="s">
        <v>229</v>
      </c>
      <c r="CI5" s="148"/>
      <c r="CJ5" s="148" t="s">
        <v>229</v>
      </c>
      <c r="CK5" s="148"/>
      <c r="CL5" s="148" t="s">
        <v>229</v>
      </c>
      <c r="CM5" s="148"/>
      <c r="CN5" s="148" t="s">
        <v>229</v>
      </c>
      <c r="CO5" s="148"/>
      <c r="CP5" s="148" t="s">
        <v>229</v>
      </c>
      <c r="CQ5" s="148"/>
      <c r="CR5" s="148" t="s">
        <v>232</v>
      </c>
      <c r="CS5" s="148"/>
      <c r="CT5" s="148"/>
      <c r="CU5" s="148"/>
      <c r="CV5" s="148"/>
      <c r="CW5" s="148"/>
      <c r="CX5" s="148"/>
      <c r="CY5" s="148"/>
      <c r="CZ5" s="148" t="s">
        <v>229</v>
      </c>
      <c r="DA5" s="148"/>
      <c r="DB5" s="148" t="s">
        <v>229</v>
      </c>
      <c r="DC5" s="148"/>
      <c r="DD5" s="148" t="s">
        <v>229</v>
      </c>
      <c r="DE5" s="148"/>
      <c r="DF5" s="148" t="s">
        <v>229</v>
      </c>
      <c r="DG5" s="148"/>
      <c r="DH5" s="148" t="s">
        <v>233</v>
      </c>
      <c r="DI5" s="148"/>
      <c r="DJ5" s="148" t="s">
        <v>234</v>
      </c>
      <c r="DK5" s="148" t="s">
        <v>235</v>
      </c>
      <c r="DL5" s="148"/>
      <c r="DM5" s="148" t="s">
        <v>236</v>
      </c>
      <c r="DN5" s="148" t="s">
        <v>237</v>
      </c>
      <c r="DO5" s="148" t="s">
        <v>238</v>
      </c>
    </row>
    <row r="6" spans="1:119" ht="49.95" customHeight="1" x14ac:dyDescent="0.3">
      <c r="A6" s="147" t="s">
        <v>239</v>
      </c>
      <c r="B6" s="148">
        <v>173</v>
      </c>
      <c r="C6" s="148" t="s">
        <v>41</v>
      </c>
      <c r="D6" s="148" t="s">
        <v>219</v>
      </c>
      <c r="E6" s="148" t="s">
        <v>20</v>
      </c>
      <c r="F6" s="148" t="s">
        <v>240</v>
      </c>
      <c r="G6" s="148" t="s">
        <v>241</v>
      </c>
      <c r="H6" s="148" t="s">
        <v>68</v>
      </c>
      <c r="I6" s="148" t="s">
        <v>242</v>
      </c>
      <c r="J6" s="148"/>
      <c r="K6" s="148"/>
      <c r="L6" s="148" t="s">
        <v>243</v>
      </c>
      <c r="M6" s="148" t="s">
        <v>244</v>
      </c>
      <c r="N6" s="148" t="s">
        <v>243</v>
      </c>
      <c r="O6" s="148" t="s">
        <v>244</v>
      </c>
      <c r="P6" s="148" t="s">
        <v>243</v>
      </c>
      <c r="Q6" s="148" t="s">
        <v>244</v>
      </c>
      <c r="R6" s="148" t="s">
        <v>245</v>
      </c>
      <c r="S6" s="148" t="s">
        <v>246</v>
      </c>
      <c r="T6" s="148" t="s">
        <v>247</v>
      </c>
      <c r="U6" s="148" t="s">
        <v>247</v>
      </c>
      <c r="V6" s="148" t="s">
        <v>247</v>
      </c>
      <c r="W6" s="148" t="s">
        <v>247</v>
      </c>
      <c r="X6" s="148" t="s">
        <v>247</v>
      </c>
      <c r="Y6" s="148" t="s">
        <v>247</v>
      </c>
      <c r="Z6" s="148" t="s">
        <v>247</v>
      </c>
      <c r="AA6" s="148" t="s">
        <v>247</v>
      </c>
      <c r="AB6" s="148" t="s">
        <v>247</v>
      </c>
      <c r="AC6" s="148" t="s">
        <v>247</v>
      </c>
      <c r="AD6" s="148" t="s">
        <v>247</v>
      </c>
      <c r="AE6" s="148" t="s">
        <v>247</v>
      </c>
      <c r="AF6" s="148" t="s">
        <v>247</v>
      </c>
      <c r="AG6" s="148" t="s">
        <v>247</v>
      </c>
      <c r="AH6" s="148" t="s">
        <v>247</v>
      </c>
      <c r="AI6" s="148" t="s">
        <v>247</v>
      </c>
      <c r="AJ6" s="148" t="s">
        <v>247</v>
      </c>
      <c r="AK6" s="148" t="s">
        <v>247</v>
      </c>
      <c r="AL6" s="148" t="s">
        <v>247</v>
      </c>
      <c r="AM6" s="148" t="s">
        <v>247</v>
      </c>
      <c r="AN6" s="148" t="s">
        <v>247</v>
      </c>
      <c r="AO6" s="148" t="s">
        <v>247</v>
      </c>
      <c r="AP6" s="148" t="s">
        <v>247</v>
      </c>
      <c r="AQ6" s="148" t="s">
        <v>247</v>
      </c>
      <c r="AR6" s="148" t="s">
        <v>247</v>
      </c>
      <c r="AS6" s="148" t="s">
        <v>247</v>
      </c>
      <c r="AT6" s="148" t="s">
        <v>247</v>
      </c>
      <c r="AU6" s="148" t="s">
        <v>247</v>
      </c>
      <c r="AV6" s="148" t="s">
        <v>248</v>
      </c>
      <c r="AW6" s="148" t="s">
        <v>249</v>
      </c>
      <c r="AX6" s="148" t="s">
        <v>250</v>
      </c>
      <c r="AY6" s="148" t="s">
        <v>250</v>
      </c>
      <c r="AZ6" s="148" t="s">
        <v>250</v>
      </c>
      <c r="BA6" s="148" t="s">
        <v>250</v>
      </c>
      <c r="BB6" s="148" t="s">
        <v>250</v>
      </c>
      <c r="BC6" s="148" t="s">
        <v>250</v>
      </c>
      <c r="BD6" s="148" t="s">
        <v>250</v>
      </c>
      <c r="BE6" s="148" t="s">
        <v>250</v>
      </c>
      <c r="BF6" s="148" t="s">
        <v>250</v>
      </c>
      <c r="BG6" s="148" t="s">
        <v>250</v>
      </c>
      <c r="BH6" s="148" t="s">
        <v>250</v>
      </c>
      <c r="BI6" s="148" t="s">
        <v>250</v>
      </c>
      <c r="BJ6" s="148" t="s">
        <v>250</v>
      </c>
      <c r="BK6" s="148" t="s">
        <v>250</v>
      </c>
      <c r="BL6" s="148" t="s">
        <v>248</v>
      </c>
      <c r="BM6" s="148" t="s">
        <v>251</v>
      </c>
      <c r="BN6" s="148" t="s">
        <v>248</v>
      </c>
      <c r="BO6" s="148" t="s">
        <v>251</v>
      </c>
      <c r="BP6" s="148" t="s">
        <v>248</v>
      </c>
      <c r="BQ6" s="148" t="s">
        <v>251</v>
      </c>
      <c r="BR6" s="148" t="s">
        <v>248</v>
      </c>
      <c r="BS6" s="148" t="s">
        <v>251</v>
      </c>
      <c r="BT6" s="148" t="s">
        <v>247</v>
      </c>
      <c r="BU6" s="148" t="s">
        <v>247</v>
      </c>
      <c r="BV6" s="148" t="s">
        <v>247</v>
      </c>
      <c r="BW6" s="148" t="s">
        <v>247</v>
      </c>
      <c r="BX6" s="148" t="s">
        <v>247</v>
      </c>
      <c r="BY6" s="148" t="s">
        <v>247</v>
      </c>
      <c r="BZ6" s="148" t="s">
        <v>247</v>
      </c>
      <c r="CA6" s="148" t="s">
        <v>247</v>
      </c>
      <c r="CB6" s="148" t="s">
        <v>247</v>
      </c>
      <c r="CC6" s="148" t="s">
        <v>247</v>
      </c>
      <c r="CD6" s="148" t="s">
        <v>247</v>
      </c>
      <c r="CE6" s="148" t="s">
        <v>247</v>
      </c>
      <c r="CF6" s="148" t="s">
        <v>247</v>
      </c>
      <c r="CG6" s="148" t="s">
        <v>247</v>
      </c>
      <c r="CH6" s="148" t="s">
        <v>247</v>
      </c>
      <c r="CI6" s="148" t="s">
        <v>247</v>
      </c>
      <c r="CJ6" s="148" t="s">
        <v>247</v>
      </c>
      <c r="CK6" s="148" t="s">
        <v>247</v>
      </c>
      <c r="CL6" s="148" t="s">
        <v>247</v>
      </c>
      <c r="CM6" s="148" t="s">
        <v>247</v>
      </c>
      <c r="CN6" s="148" t="s">
        <v>247</v>
      </c>
      <c r="CO6" s="148" t="s">
        <v>247</v>
      </c>
      <c r="CP6" s="148" t="s">
        <v>247</v>
      </c>
      <c r="CQ6" s="148" t="s">
        <v>247</v>
      </c>
      <c r="CR6" s="148" t="s">
        <v>252</v>
      </c>
      <c r="CS6" s="148" t="s">
        <v>253</v>
      </c>
      <c r="CT6" s="148" t="s">
        <v>254</v>
      </c>
      <c r="CU6" s="148" t="s">
        <v>254</v>
      </c>
      <c r="CV6" s="148" t="s">
        <v>254</v>
      </c>
      <c r="CW6" s="148" t="s">
        <v>254</v>
      </c>
      <c r="CX6" s="148" t="s">
        <v>254</v>
      </c>
      <c r="CY6" s="148" t="s">
        <v>254</v>
      </c>
      <c r="CZ6" s="148" t="s">
        <v>248</v>
      </c>
      <c r="DA6" s="148" t="s">
        <v>255</v>
      </c>
      <c r="DB6" s="148" t="s">
        <v>248</v>
      </c>
      <c r="DC6" s="148" t="s">
        <v>255</v>
      </c>
      <c r="DD6" s="148" t="s">
        <v>248</v>
      </c>
      <c r="DE6" s="148" t="s">
        <v>255</v>
      </c>
      <c r="DF6" s="148" t="s">
        <v>248</v>
      </c>
      <c r="DG6" s="148" t="s">
        <v>255</v>
      </c>
      <c r="DH6" s="148" t="s">
        <v>256</v>
      </c>
      <c r="DI6" s="148" t="s">
        <v>257</v>
      </c>
      <c r="DJ6" s="148" t="s">
        <v>258</v>
      </c>
      <c r="DK6" s="148" t="s">
        <v>259</v>
      </c>
      <c r="DL6" s="148" t="s">
        <v>260</v>
      </c>
      <c r="DM6" s="148" t="s">
        <v>236</v>
      </c>
      <c r="DN6" s="148" t="s">
        <v>261</v>
      </c>
      <c r="DO6" s="148" t="s">
        <v>262</v>
      </c>
    </row>
    <row r="7" spans="1:119" ht="49.95" customHeight="1" x14ac:dyDescent="0.3">
      <c r="A7" s="147" t="s">
        <v>263</v>
      </c>
      <c r="B7" s="148">
        <v>174</v>
      </c>
      <c r="C7" s="148" t="s">
        <v>41</v>
      </c>
      <c r="D7" s="148" t="s">
        <v>264</v>
      </c>
      <c r="E7" s="148" t="s">
        <v>19</v>
      </c>
      <c r="F7" s="148" t="s">
        <v>19</v>
      </c>
      <c r="G7" s="148"/>
      <c r="H7" s="148" t="s">
        <v>70</v>
      </c>
      <c r="I7" s="148"/>
      <c r="J7" s="148" t="s">
        <v>62</v>
      </c>
      <c r="K7" s="148" t="s">
        <v>265</v>
      </c>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t="s">
        <v>75</v>
      </c>
      <c r="DN7" s="148"/>
      <c r="DO7" s="148" t="s">
        <v>266</v>
      </c>
    </row>
    <row r="8" spans="1:119" ht="49.95" customHeight="1" x14ac:dyDescent="0.3">
      <c r="A8" s="147" t="s">
        <v>267</v>
      </c>
      <c r="B8" s="148">
        <v>175</v>
      </c>
      <c r="C8" s="148" t="s">
        <v>41</v>
      </c>
      <c r="D8" s="148" t="s">
        <v>219</v>
      </c>
      <c r="E8" s="148" t="s">
        <v>19</v>
      </c>
      <c r="F8" s="148" t="s">
        <v>19</v>
      </c>
      <c r="G8" s="148"/>
      <c r="H8" s="148" t="s">
        <v>70</v>
      </c>
      <c r="I8" s="148"/>
      <c r="J8" s="148"/>
      <c r="K8" s="148"/>
      <c r="L8" s="148"/>
      <c r="M8" s="148"/>
      <c r="N8" s="148"/>
      <c r="O8" s="148"/>
      <c r="P8" s="148"/>
      <c r="Q8" s="148"/>
      <c r="R8" s="148" t="s">
        <v>268</v>
      </c>
      <c r="S8" s="148" t="s">
        <v>269</v>
      </c>
      <c r="T8" s="148"/>
      <c r="U8" s="148"/>
      <c r="V8" s="148"/>
      <c r="W8" s="148"/>
      <c r="X8" s="148"/>
      <c r="Y8" s="148"/>
      <c r="Z8" s="148"/>
      <c r="AA8" s="148"/>
      <c r="AB8" s="148"/>
      <c r="AC8" s="148"/>
      <c r="AD8" s="148"/>
      <c r="AE8" s="148"/>
      <c r="AF8" s="150"/>
      <c r="AG8" s="150"/>
      <c r="AH8" s="150"/>
      <c r="AI8" s="150"/>
      <c r="AJ8" s="150"/>
      <c r="AK8" s="150"/>
      <c r="AL8" s="150"/>
      <c r="AM8" s="150"/>
      <c r="AN8" s="150"/>
      <c r="AO8" s="150"/>
      <c r="AP8" s="150"/>
      <c r="AQ8" s="150"/>
      <c r="AR8" s="150"/>
      <c r="AS8" s="150"/>
      <c r="AT8" s="150"/>
      <c r="AU8" s="150"/>
      <c r="AV8" s="150" t="s">
        <v>270</v>
      </c>
      <c r="AW8" s="150" t="s">
        <v>271</v>
      </c>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t="s">
        <v>272</v>
      </c>
      <c r="CT8" s="150"/>
      <c r="CU8" s="150"/>
      <c r="CV8" s="150"/>
      <c r="CW8" s="150"/>
      <c r="CX8" s="150"/>
      <c r="CY8" s="150"/>
      <c r="CZ8" s="150"/>
      <c r="DA8" s="150"/>
      <c r="DB8" s="150"/>
      <c r="DC8" s="150"/>
      <c r="DD8" s="150"/>
      <c r="DE8" s="150"/>
      <c r="DF8" s="150"/>
      <c r="DG8" s="150"/>
      <c r="DH8" s="150" t="s">
        <v>273</v>
      </c>
      <c r="DI8" s="150"/>
      <c r="DJ8" s="150"/>
      <c r="DK8" s="150"/>
      <c r="DL8" s="150"/>
      <c r="DM8" s="150" t="s">
        <v>236</v>
      </c>
      <c r="DN8" s="150" t="s">
        <v>274</v>
      </c>
      <c r="DO8" s="150" t="s">
        <v>275</v>
      </c>
    </row>
    <row r="9" spans="1:119" ht="49.95" customHeight="1" x14ac:dyDescent="0.3"/>
    <row r="10" spans="1:119" ht="49.95" customHeight="1" x14ac:dyDescent="0.3"/>
    <row r="11" spans="1:119" ht="49.95" customHeight="1" x14ac:dyDescent="0.3"/>
    <row r="12" spans="1:119" ht="49.95" customHeight="1" x14ac:dyDescent="0.3"/>
    <row r="13" spans="1:119" ht="49.95" customHeight="1" x14ac:dyDescent="0.3"/>
    <row r="14" spans="1:119" ht="49.95" customHeight="1" x14ac:dyDescent="0.3"/>
    <row r="15" spans="1:119" ht="49.95" customHeight="1" x14ac:dyDescent="0.3"/>
    <row r="16" spans="1:119" ht="49.95" customHeight="1" x14ac:dyDescent="0.3"/>
    <row r="17" ht="49.95" customHeight="1" x14ac:dyDescent="0.3"/>
    <row r="18" ht="49.95" customHeight="1" x14ac:dyDescent="0.3"/>
    <row r="19" ht="49.95" customHeight="1" x14ac:dyDescent="0.3"/>
    <row r="20" ht="49.95" customHeight="1" x14ac:dyDescent="0.3"/>
    <row r="21" ht="49.95" customHeight="1" x14ac:dyDescent="0.3"/>
    <row r="22" ht="49.95" customHeight="1" x14ac:dyDescent="0.3"/>
    <row r="23" ht="49.95" customHeight="1" x14ac:dyDescent="0.3"/>
    <row r="24" ht="49.95" customHeight="1" x14ac:dyDescent="0.3"/>
    <row r="25" ht="49.95" customHeight="1" x14ac:dyDescent="0.3"/>
    <row r="26" ht="49.95" customHeight="1" x14ac:dyDescent="0.3"/>
    <row r="27" ht="49.95" customHeight="1" x14ac:dyDescent="0.3"/>
    <row r="28" ht="49.95" customHeight="1" x14ac:dyDescent="0.3"/>
    <row r="29" ht="49.95" customHeight="1" x14ac:dyDescent="0.3"/>
    <row r="30" ht="49.95" customHeight="1" x14ac:dyDescent="0.3"/>
    <row r="31" ht="49.95" customHeight="1" x14ac:dyDescent="0.3"/>
    <row r="32" ht="49.95" customHeight="1" x14ac:dyDescent="0.3"/>
    <row r="33" ht="49.95" customHeight="1" x14ac:dyDescent="0.3"/>
    <row r="34" ht="49.95" customHeight="1" x14ac:dyDescent="0.3"/>
    <row r="35" ht="49.95" customHeight="1" x14ac:dyDescent="0.3"/>
    <row r="36" ht="49.95" customHeight="1" x14ac:dyDescent="0.3"/>
    <row r="37" ht="49.95" customHeight="1" x14ac:dyDescent="0.3"/>
    <row r="38" ht="49.95" customHeight="1" x14ac:dyDescent="0.3"/>
    <row r="39" ht="49.95" customHeight="1" x14ac:dyDescent="0.3"/>
    <row r="40" ht="49.95" customHeight="1" x14ac:dyDescent="0.3"/>
    <row r="41" ht="49.95" customHeight="1" x14ac:dyDescent="0.3"/>
    <row r="42" ht="49.95" customHeight="1" x14ac:dyDescent="0.3"/>
    <row r="43" ht="49.95" customHeight="1" x14ac:dyDescent="0.3"/>
    <row r="44" ht="49.95" customHeight="1" x14ac:dyDescent="0.3"/>
    <row r="45" ht="49.95" customHeight="1" x14ac:dyDescent="0.3"/>
    <row r="46" ht="49.95" customHeight="1" x14ac:dyDescent="0.3"/>
    <row r="47" ht="49.95" customHeight="1" x14ac:dyDescent="0.3"/>
    <row r="48" ht="49.95" customHeight="1" x14ac:dyDescent="0.3"/>
    <row r="49" ht="49.95" customHeight="1" x14ac:dyDescent="0.3"/>
    <row r="50" ht="49.95" customHeight="1" x14ac:dyDescent="0.3"/>
    <row r="51" ht="49.95" customHeight="1" x14ac:dyDescent="0.3"/>
    <row r="52" ht="49.95" customHeight="1" x14ac:dyDescent="0.3"/>
    <row r="53" ht="49.95" customHeight="1" x14ac:dyDescent="0.3"/>
    <row r="54" ht="49.95" customHeight="1" x14ac:dyDescent="0.3"/>
    <row r="55" ht="49.95" customHeight="1" x14ac:dyDescent="0.3"/>
    <row r="56" ht="49.95" customHeight="1" x14ac:dyDescent="0.3"/>
    <row r="57" ht="49.95" customHeight="1" x14ac:dyDescent="0.3"/>
    <row r="58" ht="49.95" customHeight="1" x14ac:dyDescent="0.3"/>
    <row r="59" ht="49.95" customHeight="1" x14ac:dyDescent="0.3"/>
    <row r="60" ht="49.95" customHeight="1" x14ac:dyDescent="0.3"/>
    <row r="61" ht="49.95" customHeight="1" x14ac:dyDescent="0.3"/>
    <row r="62" ht="49.95" customHeight="1" x14ac:dyDescent="0.3"/>
    <row r="63" ht="49.95" customHeight="1" x14ac:dyDescent="0.3"/>
    <row r="64" ht="49.95" customHeight="1" x14ac:dyDescent="0.3"/>
    <row r="65" ht="49.95" customHeight="1" x14ac:dyDescent="0.3"/>
    <row r="66" ht="49.95" customHeight="1" x14ac:dyDescent="0.3"/>
    <row r="67" ht="49.95" customHeight="1" x14ac:dyDescent="0.3"/>
    <row r="68" ht="49.95" customHeight="1" x14ac:dyDescent="0.3"/>
    <row r="69" ht="49.95" customHeight="1" x14ac:dyDescent="0.3"/>
    <row r="70" ht="49.95" customHeight="1" x14ac:dyDescent="0.3"/>
    <row r="71" ht="49.95" customHeight="1" x14ac:dyDescent="0.3"/>
    <row r="72" ht="49.95" customHeight="1" x14ac:dyDescent="0.3"/>
    <row r="73" ht="49.95" customHeight="1" x14ac:dyDescent="0.3"/>
    <row r="74" ht="49.95" customHeight="1" x14ac:dyDescent="0.3"/>
    <row r="75" ht="49.95" customHeight="1" x14ac:dyDescent="0.3"/>
    <row r="76" ht="49.95" customHeight="1" x14ac:dyDescent="0.3"/>
    <row r="77" ht="49.95" customHeight="1" x14ac:dyDescent="0.3"/>
    <row r="78" ht="49.95" customHeight="1" x14ac:dyDescent="0.3"/>
    <row r="79" ht="49.95" customHeight="1" x14ac:dyDescent="0.3"/>
    <row r="80" ht="49.95" customHeight="1" x14ac:dyDescent="0.3"/>
    <row r="81" ht="49.95" customHeight="1" x14ac:dyDescent="0.3"/>
    <row r="82" ht="49.95" customHeight="1" x14ac:dyDescent="0.3"/>
    <row r="83" ht="49.95" customHeight="1" x14ac:dyDescent="0.3"/>
    <row r="84" ht="49.95" customHeight="1" x14ac:dyDescent="0.3"/>
    <row r="85" ht="49.95" customHeight="1" x14ac:dyDescent="0.3"/>
    <row r="86" ht="49.95" customHeight="1" x14ac:dyDescent="0.3"/>
    <row r="87" ht="49.95" customHeight="1" x14ac:dyDescent="0.3"/>
    <row r="88" ht="49.95" customHeight="1" x14ac:dyDescent="0.3"/>
    <row r="89" ht="49.95" customHeight="1" x14ac:dyDescent="0.3"/>
    <row r="90" ht="49.95" customHeight="1" x14ac:dyDescent="0.3"/>
    <row r="91" ht="49.95" customHeight="1" x14ac:dyDescent="0.3"/>
    <row r="92" ht="49.95" customHeight="1" x14ac:dyDescent="0.3"/>
    <row r="93" ht="49.95" customHeight="1" x14ac:dyDescent="0.3"/>
    <row r="94" ht="49.95" customHeight="1" x14ac:dyDescent="0.3"/>
    <row r="95" ht="49.95" customHeight="1" x14ac:dyDescent="0.3"/>
    <row r="96" ht="49.95" customHeight="1" x14ac:dyDescent="0.3"/>
    <row r="97" ht="49.95" customHeight="1" x14ac:dyDescent="0.3"/>
    <row r="98" ht="49.95" customHeight="1" x14ac:dyDescent="0.3"/>
    <row r="99" ht="49.95" customHeight="1" x14ac:dyDescent="0.3"/>
    <row r="100" ht="49.95" customHeight="1" x14ac:dyDescent="0.3"/>
    <row r="101" ht="49.95" customHeight="1" x14ac:dyDescent="0.3"/>
    <row r="102" ht="49.95" customHeight="1" x14ac:dyDescent="0.3"/>
    <row r="103" ht="49.95" customHeight="1" x14ac:dyDescent="0.3"/>
    <row r="104" ht="49.95" customHeight="1" x14ac:dyDescent="0.3"/>
    <row r="105" ht="49.95" customHeight="1" x14ac:dyDescent="0.3"/>
    <row r="106" ht="49.95" customHeight="1" x14ac:dyDescent="0.3"/>
    <row r="107" ht="49.95" customHeight="1" x14ac:dyDescent="0.3"/>
    <row r="108" ht="49.95" customHeight="1" x14ac:dyDescent="0.3"/>
    <row r="109" ht="49.95" customHeight="1" x14ac:dyDescent="0.3"/>
    <row r="110" ht="49.95" customHeight="1" x14ac:dyDescent="0.3"/>
    <row r="111" ht="49.95" customHeight="1" x14ac:dyDescent="0.3"/>
    <row r="112" ht="49.95" customHeight="1" x14ac:dyDescent="0.3"/>
    <row r="113" ht="49.95" customHeight="1" x14ac:dyDescent="0.3"/>
    <row r="114" ht="49.95" customHeight="1" x14ac:dyDescent="0.3"/>
    <row r="115" ht="49.95" customHeight="1" x14ac:dyDescent="0.3"/>
    <row r="116" ht="49.95" customHeight="1" x14ac:dyDescent="0.3"/>
    <row r="117" ht="49.95" customHeight="1" x14ac:dyDescent="0.3"/>
    <row r="118" ht="49.95" customHeight="1" x14ac:dyDescent="0.3"/>
    <row r="119" ht="49.95" customHeight="1" x14ac:dyDescent="0.3"/>
    <row r="120" ht="49.95" customHeight="1" x14ac:dyDescent="0.3"/>
    <row r="121" ht="49.95" customHeight="1" x14ac:dyDescent="0.3"/>
    <row r="122" ht="49.95" customHeight="1" x14ac:dyDescent="0.3"/>
    <row r="123" ht="49.95" customHeight="1" x14ac:dyDescent="0.3"/>
    <row r="124" ht="49.95" customHeight="1" x14ac:dyDescent="0.3"/>
    <row r="125" ht="49.95" customHeight="1" x14ac:dyDescent="0.3"/>
    <row r="126" ht="49.95" customHeight="1" x14ac:dyDescent="0.3"/>
    <row r="127" ht="49.95" customHeight="1" x14ac:dyDescent="0.3"/>
    <row r="128" ht="49.95" customHeight="1" x14ac:dyDescent="0.3"/>
    <row r="129" ht="49.95" customHeight="1" x14ac:dyDescent="0.3"/>
    <row r="130" ht="49.95" customHeight="1" x14ac:dyDescent="0.3"/>
    <row r="131" ht="49.95" customHeight="1" x14ac:dyDescent="0.3"/>
    <row r="132" ht="49.95" customHeight="1" x14ac:dyDescent="0.3"/>
    <row r="133" ht="49.95" customHeight="1" x14ac:dyDescent="0.3"/>
    <row r="134" ht="49.95" customHeight="1" x14ac:dyDescent="0.3"/>
    <row r="135" ht="49.95" customHeight="1" x14ac:dyDescent="0.3"/>
    <row r="136" ht="49.95" customHeight="1" x14ac:dyDescent="0.3"/>
    <row r="137" ht="49.95" customHeight="1" x14ac:dyDescent="0.3"/>
    <row r="138" ht="49.95" customHeight="1" x14ac:dyDescent="0.3"/>
    <row r="139" ht="49.95" customHeight="1" x14ac:dyDescent="0.3"/>
    <row r="140" ht="49.95" customHeight="1" x14ac:dyDescent="0.3"/>
    <row r="141" ht="49.95" customHeight="1" x14ac:dyDescent="0.3"/>
    <row r="142" ht="49.95" customHeight="1" x14ac:dyDescent="0.3"/>
    <row r="143" ht="49.95" customHeight="1" x14ac:dyDescent="0.3"/>
    <row r="144" ht="49.95" customHeight="1" x14ac:dyDescent="0.3"/>
    <row r="145" ht="49.95" customHeight="1" x14ac:dyDescent="0.3"/>
    <row r="146" ht="49.95" customHeight="1" x14ac:dyDescent="0.3"/>
    <row r="147" ht="49.95" customHeight="1" x14ac:dyDescent="0.3"/>
    <row r="148" ht="49.95" customHeight="1" x14ac:dyDescent="0.3"/>
    <row r="149" ht="49.95" customHeight="1" x14ac:dyDescent="0.3"/>
    <row r="150" ht="49.95" customHeight="1" x14ac:dyDescent="0.3"/>
    <row r="151" ht="49.95" customHeight="1" x14ac:dyDescent="0.3"/>
    <row r="152" ht="49.95" customHeight="1" x14ac:dyDescent="0.3"/>
    <row r="153" ht="49.95" customHeight="1" x14ac:dyDescent="0.3"/>
    <row r="154" ht="49.95" customHeight="1" x14ac:dyDescent="0.3"/>
    <row r="155" ht="49.95" customHeight="1" x14ac:dyDescent="0.3"/>
    <row r="156" ht="49.95" customHeight="1" x14ac:dyDescent="0.3"/>
    <row r="157" ht="49.95" customHeight="1" x14ac:dyDescent="0.3"/>
    <row r="158" ht="49.95" customHeight="1" x14ac:dyDescent="0.3"/>
    <row r="159" ht="49.95" customHeight="1" x14ac:dyDescent="0.3"/>
    <row r="160" ht="49.95" customHeight="1" x14ac:dyDescent="0.3"/>
    <row r="161" ht="49.95" customHeight="1" x14ac:dyDescent="0.3"/>
    <row r="162" ht="49.95" customHeight="1" x14ac:dyDescent="0.3"/>
    <row r="163" ht="49.95" customHeight="1" x14ac:dyDescent="0.3"/>
    <row r="164" ht="49.95" customHeight="1" x14ac:dyDescent="0.3"/>
    <row r="165" ht="49.95" customHeight="1" x14ac:dyDescent="0.3"/>
    <row r="166" ht="49.95" customHeight="1" x14ac:dyDescent="0.3"/>
    <row r="167" ht="49.95" customHeight="1" x14ac:dyDescent="0.3"/>
    <row r="168" ht="49.95" customHeight="1" x14ac:dyDescent="0.3"/>
    <row r="169" ht="49.95" customHeight="1" x14ac:dyDescent="0.3"/>
    <row r="170" ht="49.95" customHeight="1" x14ac:dyDescent="0.3"/>
    <row r="171" ht="49.95" customHeight="1" x14ac:dyDescent="0.3"/>
    <row r="172" ht="49.95" customHeight="1" x14ac:dyDescent="0.3"/>
    <row r="173" ht="49.95" customHeight="1" x14ac:dyDescent="0.3"/>
    <row r="174" ht="49.95" customHeight="1" x14ac:dyDescent="0.3"/>
    <row r="175" ht="49.95" customHeight="1" x14ac:dyDescent="0.3"/>
    <row r="176" ht="49.95" customHeight="1" x14ac:dyDescent="0.3"/>
    <row r="177" ht="49.95" customHeight="1" x14ac:dyDescent="0.3"/>
    <row r="178" ht="49.95" customHeight="1" x14ac:dyDescent="0.3"/>
    <row r="179" ht="49.95" customHeight="1" x14ac:dyDescent="0.3"/>
    <row r="180" ht="49.95" customHeight="1" x14ac:dyDescent="0.3"/>
    <row r="181" ht="49.95" customHeight="1" x14ac:dyDescent="0.3"/>
    <row r="182" ht="49.95" customHeight="1" x14ac:dyDescent="0.3"/>
    <row r="183" ht="49.95" customHeight="1" x14ac:dyDescent="0.3"/>
    <row r="184" ht="49.95" customHeight="1" x14ac:dyDescent="0.3"/>
    <row r="185" ht="49.95" customHeight="1" x14ac:dyDescent="0.3"/>
    <row r="186" ht="49.95" customHeight="1" x14ac:dyDescent="0.3"/>
    <row r="187" ht="49.95" customHeight="1" x14ac:dyDescent="0.3"/>
    <row r="188" ht="49.95" customHeight="1" x14ac:dyDescent="0.3"/>
    <row r="189" ht="49.95" customHeight="1" x14ac:dyDescent="0.3"/>
    <row r="190" ht="49.95" customHeight="1" x14ac:dyDescent="0.3"/>
    <row r="191" ht="49.95" customHeight="1" x14ac:dyDescent="0.3"/>
    <row r="192" ht="49.95" customHeight="1" x14ac:dyDescent="0.3"/>
    <row r="193" ht="49.95" customHeight="1" x14ac:dyDescent="0.3"/>
    <row r="194" ht="49.95" customHeight="1" x14ac:dyDescent="0.3"/>
    <row r="195" ht="49.95" customHeight="1" x14ac:dyDescent="0.3"/>
    <row r="196" ht="49.95" customHeight="1" x14ac:dyDescent="0.3"/>
    <row r="197" ht="49.95" customHeight="1" x14ac:dyDescent="0.3"/>
    <row r="198" ht="49.95" customHeight="1" x14ac:dyDescent="0.3"/>
    <row r="199" ht="49.95" customHeight="1" x14ac:dyDescent="0.3"/>
    <row r="200" ht="49.95" customHeight="1" x14ac:dyDescent="0.3"/>
    <row r="201" ht="49.95" customHeight="1" x14ac:dyDescent="0.3"/>
    <row r="202" ht="49.95" customHeight="1" x14ac:dyDescent="0.3"/>
    <row r="203" ht="49.95" customHeight="1" x14ac:dyDescent="0.3"/>
    <row r="204" ht="49.95" customHeight="1" x14ac:dyDescent="0.3"/>
    <row r="205" ht="49.95" customHeight="1" x14ac:dyDescent="0.3"/>
    <row r="206" ht="49.95" customHeight="1" x14ac:dyDescent="0.3"/>
    <row r="207" ht="49.95" customHeight="1" x14ac:dyDescent="0.3"/>
    <row r="208" ht="49.95" customHeight="1" x14ac:dyDescent="0.3"/>
    <row r="209" ht="49.95" customHeight="1" x14ac:dyDescent="0.3"/>
    <row r="210" ht="49.95" customHeight="1" x14ac:dyDescent="0.3"/>
    <row r="211" ht="49.95" customHeight="1" x14ac:dyDescent="0.3"/>
    <row r="212" ht="49.95" customHeight="1" x14ac:dyDescent="0.3"/>
    <row r="213" ht="49.95" customHeight="1" x14ac:dyDescent="0.3"/>
    <row r="214" ht="49.95" customHeight="1" x14ac:dyDescent="0.3"/>
    <row r="215" ht="49.95" customHeight="1" x14ac:dyDescent="0.3"/>
    <row r="216" ht="49.95" customHeight="1" x14ac:dyDescent="0.3"/>
    <row r="217" ht="49.95" customHeight="1" x14ac:dyDescent="0.3"/>
    <row r="218" ht="49.95" customHeight="1" x14ac:dyDescent="0.3"/>
    <row r="219" ht="49.95" customHeight="1" x14ac:dyDescent="0.3"/>
    <row r="220" ht="49.95" customHeight="1" x14ac:dyDescent="0.3"/>
    <row r="221" ht="49.95" customHeight="1" x14ac:dyDescent="0.3"/>
    <row r="222" ht="49.95" customHeight="1" x14ac:dyDescent="0.3"/>
    <row r="223" ht="49.95" customHeight="1" x14ac:dyDescent="0.3"/>
    <row r="224" ht="49.95" customHeight="1" x14ac:dyDescent="0.3"/>
    <row r="225" ht="49.95" customHeight="1" x14ac:dyDescent="0.3"/>
    <row r="226" ht="49.95" customHeight="1" x14ac:dyDescent="0.3"/>
    <row r="227" ht="49.95" customHeight="1" x14ac:dyDescent="0.3"/>
    <row r="228" ht="49.95" customHeight="1" x14ac:dyDescent="0.3"/>
    <row r="229" ht="49.95" customHeight="1" x14ac:dyDescent="0.3"/>
    <row r="230" ht="49.95" customHeight="1" x14ac:dyDescent="0.3"/>
    <row r="231" ht="49.95" customHeight="1" x14ac:dyDescent="0.3"/>
    <row r="232" ht="49.95" customHeight="1" x14ac:dyDescent="0.3"/>
    <row r="233" ht="49.95" customHeight="1" x14ac:dyDescent="0.3"/>
    <row r="234" ht="49.95" customHeight="1" x14ac:dyDescent="0.3"/>
    <row r="235" ht="49.95" customHeight="1" x14ac:dyDescent="0.3"/>
    <row r="236" ht="49.95" customHeight="1" x14ac:dyDescent="0.3"/>
    <row r="237" ht="49.95" customHeight="1" x14ac:dyDescent="0.3"/>
    <row r="238" ht="49.95" customHeight="1" x14ac:dyDescent="0.3"/>
    <row r="239" ht="49.95" customHeight="1" x14ac:dyDescent="0.3"/>
    <row r="240" ht="49.95" customHeight="1" x14ac:dyDescent="0.3"/>
    <row r="241" ht="49.95" customHeight="1" x14ac:dyDescent="0.3"/>
    <row r="242" ht="49.95" customHeight="1" x14ac:dyDescent="0.3"/>
    <row r="243" ht="49.95" customHeight="1" x14ac:dyDescent="0.3"/>
    <row r="244" ht="49.95" customHeight="1" x14ac:dyDescent="0.3"/>
    <row r="245" ht="49.95" customHeight="1" x14ac:dyDescent="0.3"/>
    <row r="246" ht="49.95" customHeight="1" x14ac:dyDescent="0.3"/>
    <row r="247" ht="49.95" customHeight="1" x14ac:dyDescent="0.3"/>
    <row r="248" ht="49.95" customHeight="1" x14ac:dyDescent="0.3"/>
    <row r="249" ht="49.95" customHeight="1" x14ac:dyDescent="0.3"/>
    <row r="250" ht="49.95" customHeight="1" x14ac:dyDescent="0.3"/>
    <row r="251" ht="49.95" customHeight="1" x14ac:dyDescent="0.3"/>
    <row r="252" ht="49.95" customHeight="1" x14ac:dyDescent="0.3"/>
    <row r="253" ht="49.95" customHeight="1" x14ac:dyDescent="0.3"/>
    <row r="254" ht="49.95" customHeight="1" x14ac:dyDescent="0.3"/>
    <row r="255" ht="49.95" customHeight="1" x14ac:dyDescent="0.3"/>
    <row r="256" ht="49.95" customHeight="1" x14ac:dyDescent="0.3"/>
    <row r="257" ht="49.95" customHeight="1" x14ac:dyDescent="0.3"/>
    <row r="258" ht="49.95" customHeight="1" x14ac:dyDescent="0.3"/>
    <row r="259" ht="49.95" customHeight="1" x14ac:dyDescent="0.3"/>
    <row r="260" ht="49.95" customHeight="1" x14ac:dyDescent="0.3"/>
    <row r="261" ht="49.95" customHeight="1" x14ac:dyDescent="0.3"/>
    <row r="262" ht="49.95" customHeight="1" x14ac:dyDescent="0.3"/>
    <row r="263" ht="49.95" customHeight="1" x14ac:dyDescent="0.3"/>
    <row r="264" ht="49.95" customHeight="1" x14ac:dyDescent="0.3"/>
    <row r="265" ht="49.95" customHeight="1" x14ac:dyDescent="0.3"/>
    <row r="266" ht="49.95" customHeight="1" x14ac:dyDescent="0.3"/>
    <row r="267" ht="49.95" customHeight="1" x14ac:dyDescent="0.3"/>
    <row r="268" ht="49.95" customHeight="1" x14ac:dyDescent="0.3"/>
    <row r="269" ht="49.95" customHeight="1" x14ac:dyDescent="0.3"/>
    <row r="270" ht="49.95" customHeight="1" x14ac:dyDescent="0.3"/>
    <row r="271" ht="49.95" customHeight="1" x14ac:dyDescent="0.3"/>
    <row r="272" ht="49.95" customHeight="1" x14ac:dyDescent="0.3"/>
    <row r="273" ht="49.95" customHeight="1" x14ac:dyDescent="0.3"/>
    <row r="274" ht="49.95" customHeight="1" x14ac:dyDescent="0.3"/>
    <row r="275" ht="49.95" customHeight="1" x14ac:dyDescent="0.3"/>
    <row r="276" ht="49.95" customHeight="1" x14ac:dyDescent="0.3"/>
    <row r="277" ht="49.95" customHeight="1" x14ac:dyDescent="0.3"/>
    <row r="278" ht="49.95" customHeight="1" x14ac:dyDescent="0.3"/>
    <row r="279" ht="49.95" customHeight="1" x14ac:dyDescent="0.3"/>
    <row r="280" ht="49.95" customHeight="1" x14ac:dyDescent="0.3"/>
    <row r="281" ht="49.95" customHeight="1" x14ac:dyDescent="0.3"/>
    <row r="282" ht="49.95" customHeight="1" x14ac:dyDescent="0.3"/>
    <row r="283" ht="49.95" customHeight="1" x14ac:dyDescent="0.3"/>
    <row r="284" ht="49.95" customHeight="1" x14ac:dyDescent="0.3"/>
    <row r="285" ht="49.95" customHeight="1" x14ac:dyDescent="0.3"/>
    <row r="286" ht="49.95" customHeight="1" x14ac:dyDescent="0.3"/>
    <row r="287" ht="49.95" customHeight="1" x14ac:dyDescent="0.3"/>
    <row r="288" ht="49.95" customHeight="1" x14ac:dyDescent="0.3"/>
    <row r="289" ht="49.95" customHeight="1" x14ac:dyDescent="0.3"/>
    <row r="290" ht="49.95" customHeight="1" x14ac:dyDescent="0.3"/>
    <row r="291" ht="49.95" customHeight="1" x14ac:dyDescent="0.3"/>
    <row r="292" ht="49.95" customHeight="1" x14ac:dyDescent="0.3"/>
    <row r="293" ht="49.95" customHeight="1" x14ac:dyDescent="0.3"/>
    <row r="294" ht="49.95" customHeight="1" x14ac:dyDescent="0.3"/>
    <row r="295" ht="49.95" customHeight="1" x14ac:dyDescent="0.3"/>
    <row r="296" ht="49.95" customHeight="1" x14ac:dyDescent="0.3"/>
    <row r="297" ht="49.95" customHeight="1" x14ac:dyDescent="0.3"/>
    <row r="298" ht="49.95" customHeight="1" x14ac:dyDescent="0.3"/>
    <row r="299" ht="49.95" customHeight="1" x14ac:dyDescent="0.3"/>
    <row r="300" ht="49.95" customHeight="1" x14ac:dyDescent="0.3"/>
  </sheetData>
  <pageMargins left="0.511811024" right="0.511811024" top="0.78740157499999996" bottom="0.78740157499999996" header="0.31496062000000002" footer="0.31496062000000002"/>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71C4-B735-4AA6-9595-0010C86D5354}">
  <sheetPr codeName="Planilha3"/>
  <dimension ref="B1:G26"/>
  <sheetViews>
    <sheetView showGridLines="0" workbookViewId="0">
      <selection activeCell="C4" sqref="C4"/>
    </sheetView>
  </sheetViews>
  <sheetFormatPr defaultColWidth="8.88671875" defaultRowHeight="13.8" x14ac:dyDescent="0.3"/>
  <cols>
    <col min="1" max="1" width="8.88671875" style="2"/>
    <col min="2" max="2" width="8.88671875" style="34"/>
    <col min="3" max="3" width="171.109375" style="34" customWidth="1"/>
    <col min="4" max="16384" width="8.88671875" style="2"/>
  </cols>
  <sheetData>
    <row r="1" spans="2:7" ht="14.4" thickBot="1" x14ac:dyDescent="0.35"/>
    <row r="2" spans="2:7" ht="14.4" thickTop="1" x14ac:dyDescent="0.3">
      <c r="B2" s="47"/>
      <c r="C2" s="48"/>
      <c r="D2" s="49"/>
    </row>
    <row r="3" spans="2:7" ht="42" customHeight="1" x14ac:dyDescent="0.45">
      <c r="B3" s="50"/>
      <c r="C3" s="109" t="s">
        <v>13</v>
      </c>
      <c r="D3" s="51"/>
      <c r="E3" s="6"/>
      <c r="F3" s="6"/>
      <c r="G3" s="6"/>
    </row>
    <row r="4" spans="2:7" ht="37.950000000000003" customHeight="1" thickBot="1" x14ac:dyDescent="0.35">
      <c r="B4" s="50"/>
      <c r="C4" s="110" t="s">
        <v>14</v>
      </c>
      <c r="D4" s="52"/>
    </row>
    <row r="5" spans="2:7" ht="37.950000000000003" customHeight="1" thickTop="1" x14ac:dyDescent="0.3">
      <c r="B5" s="50"/>
      <c r="C5" s="108"/>
      <c r="D5" s="52"/>
    </row>
    <row r="6" spans="2:7" ht="33" customHeight="1" x14ac:dyDescent="0.3">
      <c r="B6" s="50"/>
      <c r="C6" s="59" t="s">
        <v>15</v>
      </c>
      <c r="D6" s="52"/>
    </row>
    <row r="7" spans="2:7" ht="25.8" thickBot="1" x14ac:dyDescent="0.35">
      <c r="B7" s="53"/>
      <c r="C7" s="162" t="s">
        <v>330</v>
      </c>
      <c r="D7" s="52"/>
    </row>
    <row r="8" spans="2:7" ht="98.4" customHeight="1" thickBot="1" x14ac:dyDescent="0.35">
      <c r="B8" s="53"/>
      <c r="C8" s="160" t="s">
        <v>220</v>
      </c>
      <c r="D8" s="52"/>
    </row>
    <row r="9" spans="2:7" ht="194.4" customHeight="1" thickBot="1" x14ac:dyDescent="0.35">
      <c r="B9" s="53"/>
      <c r="C9" s="160" t="s">
        <v>265</v>
      </c>
      <c r="D9" s="52"/>
    </row>
    <row r="10" spans="2:7" ht="24" thickBot="1" x14ac:dyDescent="0.35">
      <c r="B10" s="53"/>
      <c r="C10" s="45"/>
      <c r="D10" s="52"/>
    </row>
    <row r="11" spans="2:7" x14ac:dyDescent="0.3">
      <c r="B11" s="54"/>
      <c r="C11" s="61"/>
      <c r="D11" s="52"/>
    </row>
    <row r="12" spans="2:7" ht="33" customHeight="1" x14ac:dyDescent="0.3">
      <c r="B12" s="54"/>
      <c r="C12" s="59" t="s">
        <v>16</v>
      </c>
      <c r="D12" s="52"/>
    </row>
    <row r="13" spans="2:7" ht="34.200000000000003" customHeight="1" thickBot="1" x14ac:dyDescent="0.35">
      <c r="B13" s="53"/>
      <c r="C13" s="159" t="s">
        <v>213</v>
      </c>
      <c r="D13" s="52"/>
    </row>
    <row r="14" spans="2:7" ht="41.4" customHeight="1" thickBot="1" x14ac:dyDescent="0.35">
      <c r="B14" s="53"/>
      <c r="C14" s="159" t="s">
        <v>237</v>
      </c>
      <c r="D14" s="52"/>
    </row>
    <row r="15" spans="2:7" ht="33" customHeight="1" thickBot="1" x14ac:dyDescent="0.35">
      <c r="B15" s="53"/>
      <c r="C15" s="159" t="s">
        <v>261</v>
      </c>
      <c r="D15" s="52"/>
    </row>
    <row r="16" spans="2:7" ht="55.2" customHeight="1" thickBot="1" x14ac:dyDescent="0.35">
      <c r="B16" s="53"/>
      <c r="C16" s="159" t="s">
        <v>274</v>
      </c>
      <c r="D16" s="52"/>
    </row>
    <row r="17" spans="2:4" ht="16.95" customHeight="1" x14ac:dyDescent="0.3">
      <c r="B17" s="55"/>
      <c r="C17" s="46"/>
      <c r="D17" s="52"/>
    </row>
    <row r="18" spans="2:4" ht="18" customHeight="1" x14ac:dyDescent="0.3">
      <c r="B18" s="55"/>
      <c r="C18" s="61"/>
      <c r="D18" s="52"/>
    </row>
    <row r="19" spans="2:4" ht="35.4" customHeight="1" x14ac:dyDescent="0.3">
      <c r="B19" s="55"/>
      <c r="C19" s="59" t="s">
        <v>17</v>
      </c>
      <c r="D19" s="52"/>
    </row>
    <row r="20" spans="2:4" ht="40.799999999999997" customHeight="1" thickBot="1" x14ac:dyDescent="0.35">
      <c r="B20" s="53"/>
      <c r="C20" s="159" t="s">
        <v>262</v>
      </c>
      <c r="D20" s="52"/>
    </row>
    <row r="21" spans="2:4" ht="97.2" customHeight="1" thickBot="1" x14ac:dyDescent="0.35">
      <c r="B21" s="53"/>
      <c r="C21" s="159" t="s">
        <v>275</v>
      </c>
      <c r="D21" s="52"/>
    </row>
    <row r="22" spans="2:4" ht="24" thickBot="1" x14ac:dyDescent="0.35">
      <c r="B22" s="53"/>
      <c r="C22" s="45"/>
      <c r="D22" s="52"/>
    </row>
    <row r="23" spans="2:4" x14ac:dyDescent="0.3">
      <c r="B23" s="50"/>
      <c r="D23" s="52"/>
    </row>
    <row r="24" spans="2:4" x14ac:dyDescent="0.3">
      <c r="B24" s="50"/>
      <c r="D24" s="52"/>
    </row>
    <row r="25" spans="2:4" ht="14.4" thickBot="1" x14ac:dyDescent="0.35">
      <c r="B25" s="56"/>
      <c r="C25" s="57"/>
      <c r="D25" s="58"/>
    </row>
    <row r="26" spans="2:4" ht="14.4" thickTop="1" x14ac:dyDescent="0.3"/>
  </sheetData>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D4D9A-D3CB-4B21-8EB6-4FBA05710D13}">
  <sheetPr codeName="Planilha4">
    <pageSetUpPr fitToPage="1"/>
  </sheetPr>
  <dimension ref="C1:AA34"/>
  <sheetViews>
    <sheetView showGridLines="0" zoomScale="80" zoomScaleNormal="80" workbookViewId="0">
      <selection activeCell="S38" sqref="S38"/>
    </sheetView>
  </sheetViews>
  <sheetFormatPr defaultColWidth="8.88671875" defaultRowHeight="15" x14ac:dyDescent="0.35"/>
  <cols>
    <col min="1" max="2" width="8.88671875" style="3"/>
    <col min="3" max="3" width="9.33203125" style="3" customWidth="1"/>
    <col min="4" max="4" width="16.88671875" style="3" customWidth="1"/>
    <col min="5" max="5" width="8.88671875" style="3"/>
    <col min="6" max="6" width="9.33203125" style="3" customWidth="1"/>
    <col min="7" max="9" width="8.88671875" style="3"/>
    <col min="10" max="11" width="9.33203125" style="3" customWidth="1"/>
    <col min="12" max="12" width="8.88671875" style="3"/>
    <col min="13" max="14" width="9.33203125" style="3" customWidth="1"/>
    <col min="15" max="18" width="8.88671875" style="3"/>
    <col min="19" max="19" width="9.33203125" style="3" customWidth="1"/>
    <col min="20" max="22" width="8.88671875" style="3"/>
    <col min="23" max="27" width="9.33203125" style="3" customWidth="1"/>
    <col min="28" max="16384" width="8.88671875" style="3"/>
  </cols>
  <sheetData>
    <row r="1" spans="3:27" ht="37.200000000000003" customHeight="1" x14ac:dyDescent="0.35"/>
    <row r="2" spans="3:27" ht="37.200000000000003" customHeight="1" x14ac:dyDescent="0.35"/>
    <row r="3" spans="3:27" ht="31.2" customHeight="1" x14ac:dyDescent="0.35"/>
    <row r="4" spans="3:27" ht="38.25" hidden="1" customHeight="1" x14ac:dyDescent="0.35">
      <c r="C4" s="138" t="s">
        <v>18</v>
      </c>
      <c r="D4" s="138"/>
      <c r="E4" s="138"/>
      <c r="F4" s="138"/>
      <c r="G4" s="138"/>
      <c r="H4" s="138"/>
      <c r="I4" s="138"/>
      <c r="J4" s="138"/>
      <c r="K4" s="138"/>
      <c r="L4" s="138"/>
      <c r="M4" s="138"/>
      <c r="N4" s="138"/>
      <c r="O4" s="138"/>
      <c r="P4" s="138"/>
      <c r="Q4" s="138"/>
      <c r="R4" s="138"/>
      <c r="S4" s="138"/>
      <c r="T4" s="138"/>
      <c r="U4" s="138"/>
      <c r="V4" s="138"/>
      <c r="W4" s="138"/>
      <c r="X4" s="138"/>
      <c r="Y4" s="138"/>
      <c r="Z4" s="138"/>
      <c r="AA4" s="138"/>
    </row>
    <row r="5" spans="3:27" ht="24" customHeight="1" x14ac:dyDescent="0.35">
      <c r="C5" s="7"/>
      <c r="D5" s="7"/>
      <c r="E5" s="7"/>
      <c r="F5" s="8"/>
      <c r="G5" s="8"/>
      <c r="H5" s="8"/>
      <c r="I5" s="9"/>
      <c r="J5" s="9"/>
      <c r="K5" s="9"/>
      <c r="L5" s="10"/>
      <c r="M5" s="11"/>
      <c r="N5" s="12"/>
      <c r="O5" s="10"/>
      <c r="P5" s="10"/>
      <c r="Q5" s="10"/>
      <c r="R5" s="10"/>
      <c r="S5" s="10"/>
      <c r="T5" s="10"/>
      <c r="U5" s="10"/>
      <c r="V5" s="10"/>
      <c r="W5" s="10"/>
      <c r="X5" s="10"/>
      <c r="Y5" s="10"/>
      <c r="Z5" s="10"/>
      <c r="AA5" s="10"/>
    </row>
    <row r="6" spans="3:27" ht="24" customHeight="1" x14ac:dyDescent="0.35">
      <c r="C6" s="7"/>
      <c r="D6" s="7"/>
      <c r="E6" s="7"/>
      <c r="F6" s="8"/>
      <c r="G6" s="8"/>
      <c r="H6" s="8"/>
      <c r="I6" s="9"/>
      <c r="J6" s="9"/>
      <c r="K6" s="9"/>
      <c r="L6" s="10"/>
      <c r="M6" s="11"/>
      <c r="N6" s="12"/>
      <c r="O6" s="10"/>
      <c r="P6" s="10"/>
      <c r="Q6" s="10"/>
      <c r="R6" s="10"/>
      <c r="S6" s="10"/>
      <c r="T6" s="10"/>
      <c r="U6" s="10"/>
      <c r="V6" s="10"/>
      <c r="W6" s="10"/>
      <c r="X6" s="10"/>
      <c r="Y6" s="10"/>
      <c r="Z6" s="10"/>
      <c r="AA6" s="10"/>
    </row>
    <row r="7" spans="3:27" ht="24" customHeight="1" x14ac:dyDescent="0.45">
      <c r="C7" s="139" t="s">
        <v>1</v>
      </c>
      <c r="D7" s="139"/>
      <c r="E7" s="139"/>
      <c r="F7" s="140" t="s">
        <v>19</v>
      </c>
      <c r="G7" s="140"/>
      <c r="H7" s="140"/>
      <c r="I7" s="141" t="s">
        <v>20</v>
      </c>
      <c r="J7" s="141"/>
      <c r="K7" s="141"/>
      <c r="L7" s="10"/>
      <c r="M7" s="11"/>
      <c r="N7" s="12"/>
      <c r="O7" s="13"/>
      <c r="P7" s="13"/>
      <c r="Q7" s="13"/>
      <c r="R7" s="10"/>
      <c r="S7" s="10"/>
      <c r="T7" s="10"/>
      <c r="U7" s="10"/>
      <c r="V7" s="10"/>
      <c r="W7" s="10"/>
      <c r="X7" s="10"/>
      <c r="Y7" s="10"/>
      <c r="Z7" s="10"/>
      <c r="AA7" s="10"/>
    </row>
    <row r="8" spans="3:27" ht="24" customHeight="1" x14ac:dyDescent="0.45">
      <c r="C8" s="139"/>
      <c r="D8" s="139"/>
      <c r="E8" s="139"/>
      <c r="F8" s="140"/>
      <c r="G8" s="140"/>
      <c r="H8" s="140"/>
      <c r="I8" s="141"/>
      <c r="J8" s="141"/>
      <c r="K8" s="141"/>
      <c r="L8" s="14"/>
      <c r="M8" s="11"/>
      <c r="N8" s="12"/>
      <c r="O8" s="15"/>
      <c r="P8" s="15"/>
      <c r="Q8" s="15"/>
      <c r="R8" s="10"/>
      <c r="S8" s="10"/>
      <c r="T8" s="10"/>
      <c r="U8" s="10"/>
      <c r="V8" s="10"/>
      <c r="W8" s="10"/>
      <c r="X8" s="10"/>
      <c r="Y8" s="142" t="s">
        <v>21</v>
      </c>
      <c r="Z8" s="142"/>
      <c r="AA8" s="16"/>
    </row>
    <row r="9" spans="3:27" ht="24" customHeight="1" x14ac:dyDescent="0.45">
      <c r="C9" s="139"/>
      <c r="D9" s="139"/>
      <c r="E9" s="139"/>
      <c r="F9" s="140"/>
      <c r="G9" s="140"/>
      <c r="H9" s="140"/>
      <c r="I9" s="141"/>
      <c r="J9" s="141"/>
      <c r="K9" s="141"/>
      <c r="L9" s="15"/>
      <c r="M9" s="11"/>
      <c r="N9" s="12"/>
      <c r="O9" s="4"/>
      <c r="P9" s="4"/>
      <c r="Q9" s="4"/>
      <c r="R9" s="10"/>
      <c r="S9" s="10"/>
      <c r="T9" s="10"/>
      <c r="U9" s="10"/>
      <c r="V9" s="10"/>
      <c r="W9" s="10"/>
      <c r="X9" s="10"/>
      <c r="Y9" s="143" t="str">
        <f>CONCATENATE('Dados Dash'!B24, " empresa(s)")</f>
        <v>0 empresa(s)</v>
      </c>
      <c r="Z9" s="143"/>
      <c r="AA9" s="17"/>
    </row>
    <row r="10" spans="3:27" ht="24" customHeight="1" x14ac:dyDescent="0.45">
      <c r="C10" s="139"/>
      <c r="D10" s="139"/>
      <c r="E10" s="139"/>
      <c r="F10" s="140"/>
      <c r="G10" s="140"/>
      <c r="H10" s="140"/>
      <c r="I10" s="141"/>
      <c r="J10" s="141"/>
      <c r="K10" s="141"/>
      <c r="L10" s="4"/>
      <c r="M10" s="11"/>
      <c r="N10" s="12"/>
      <c r="O10" s="10"/>
      <c r="P10" s="10"/>
      <c r="Q10" s="10"/>
      <c r="R10" s="10"/>
      <c r="S10" s="10"/>
      <c r="T10" s="10"/>
      <c r="U10" s="10"/>
      <c r="V10" s="10"/>
      <c r="W10" s="10"/>
      <c r="X10" s="10"/>
      <c r="Y10" s="144" t="str">
        <f>CONCATENATE('Dados Dash'!B25, " entidades(s) representativa(s)")</f>
        <v>0 entidades(s) representativa(s)</v>
      </c>
      <c r="Z10" s="144"/>
      <c r="AA10" s="18"/>
    </row>
    <row r="11" spans="3:27" ht="24" customHeight="1" x14ac:dyDescent="0.4">
      <c r="C11" s="139"/>
      <c r="D11" s="139"/>
      <c r="E11" s="139"/>
      <c r="F11" s="140"/>
      <c r="G11" s="140"/>
      <c r="H11" s="140"/>
      <c r="I11" s="141"/>
      <c r="J11" s="141"/>
      <c r="K11" s="141"/>
      <c r="L11" s="5"/>
      <c r="M11" s="11"/>
      <c r="N11" s="12"/>
      <c r="O11" s="10"/>
      <c r="P11" s="10"/>
      <c r="Q11" s="10"/>
      <c r="R11" s="10"/>
      <c r="S11" s="10"/>
      <c r="T11" s="10"/>
      <c r="U11" s="10"/>
      <c r="V11" s="10"/>
      <c r="W11" s="10"/>
      <c r="X11" s="10"/>
      <c r="Y11" s="144"/>
      <c r="Z11" s="144"/>
      <c r="AA11" s="18"/>
    </row>
    <row r="12" spans="3:27" ht="24" customHeight="1" x14ac:dyDescent="0.45">
      <c r="C12" s="132" t="str">
        <f>CONCATENATE('Dados Dash'!B5, " respondentes")</f>
        <v>6 respondentes</v>
      </c>
      <c r="D12" s="132"/>
      <c r="E12" s="132"/>
      <c r="F12" s="133" t="str">
        <f>CONCATENATE('Dados Dash'!B9, " respondentes")</f>
        <v>5 respondentes</v>
      </c>
      <c r="G12" s="133"/>
      <c r="H12" s="133"/>
      <c r="I12" s="134" t="str">
        <f>CONCATENATE('Dados Dash'!B10, " respondentes")</f>
        <v>1 respondentes</v>
      </c>
      <c r="J12" s="134"/>
      <c r="K12" s="134"/>
      <c r="L12" s="10"/>
      <c r="M12" s="11"/>
      <c r="N12" s="12"/>
      <c r="O12" s="10"/>
      <c r="P12" s="10"/>
      <c r="Q12" s="10"/>
      <c r="R12" s="10"/>
      <c r="S12" s="10"/>
      <c r="T12" s="10"/>
      <c r="U12" s="10"/>
      <c r="V12" s="10"/>
      <c r="W12" s="10"/>
      <c r="X12" s="10"/>
      <c r="Y12" s="19"/>
      <c r="Z12" s="19"/>
      <c r="AA12" s="19"/>
    </row>
    <row r="13" spans="3:27" ht="24" customHeight="1" x14ac:dyDescent="0.45">
      <c r="C13" s="132"/>
      <c r="D13" s="132"/>
      <c r="E13" s="132"/>
      <c r="F13" s="135">
        <f>'Dados Dash'!C9</f>
        <v>0.83333333333333337</v>
      </c>
      <c r="G13" s="135"/>
      <c r="H13" s="135"/>
      <c r="I13" s="136">
        <f>'Dados Dash'!C10</f>
        <v>0.16666666666666666</v>
      </c>
      <c r="J13" s="136"/>
      <c r="K13" s="136"/>
      <c r="L13" s="10"/>
      <c r="M13" s="11"/>
      <c r="N13" s="12"/>
      <c r="O13" s="10"/>
      <c r="P13" s="10"/>
      <c r="Q13" s="10"/>
      <c r="R13" s="10"/>
      <c r="S13" s="10"/>
      <c r="T13" s="10"/>
      <c r="U13" s="10"/>
      <c r="V13" s="10"/>
      <c r="W13" s="10"/>
      <c r="X13" s="10"/>
      <c r="Y13" s="10"/>
      <c r="Z13" s="10"/>
      <c r="AA13" s="10"/>
    </row>
    <row r="14" spans="3:27" ht="24" customHeight="1" x14ac:dyDescent="0.35">
      <c r="C14" s="20"/>
      <c r="D14" s="7"/>
      <c r="E14" s="7"/>
      <c r="F14" s="21"/>
      <c r="G14" s="21"/>
      <c r="H14" s="21"/>
      <c r="I14" s="9"/>
      <c r="J14" s="9"/>
      <c r="K14" s="9"/>
      <c r="L14" s="10"/>
      <c r="M14" s="11"/>
      <c r="N14" s="12"/>
      <c r="O14" s="10"/>
      <c r="P14" s="10"/>
      <c r="Q14" s="10"/>
      <c r="R14" s="10"/>
      <c r="S14" s="10"/>
      <c r="T14" s="10"/>
      <c r="U14" s="10"/>
      <c r="V14" s="10"/>
      <c r="W14" s="10"/>
      <c r="X14" s="10"/>
      <c r="Y14" s="10"/>
      <c r="Z14" s="10"/>
      <c r="AA14" s="10"/>
    </row>
    <row r="15" spans="3:27" ht="24" customHeight="1" x14ac:dyDescent="0.35">
      <c r="C15" s="137" t="s">
        <v>22</v>
      </c>
      <c r="D15" s="137"/>
      <c r="E15" s="137"/>
      <c r="F15" s="22"/>
      <c r="G15" s="23"/>
      <c r="H15" s="23"/>
      <c r="I15" s="23"/>
      <c r="J15" s="22"/>
      <c r="K15" s="23"/>
      <c r="L15" s="23"/>
      <c r="M15" s="23"/>
      <c r="N15" s="22"/>
      <c r="O15" s="23"/>
      <c r="P15" s="23"/>
      <c r="Q15" s="23"/>
      <c r="R15" s="23"/>
      <c r="S15" s="22"/>
      <c r="T15" s="23"/>
      <c r="U15" s="23"/>
      <c r="V15" s="23"/>
      <c r="W15" s="22"/>
      <c r="X15" s="24"/>
      <c r="Y15" s="23"/>
      <c r="Z15" s="23"/>
      <c r="AA15" s="23"/>
    </row>
    <row r="16" spans="3:27" ht="24" customHeight="1" x14ac:dyDescent="0.35">
      <c r="C16" s="137"/>
      <c r="D16" s="137"/>
      <c r="E16" s="137"/>
      <c r="F16" s="22"/>
      <c r="G16" s="23"/>
      <c r="H16" s="23"/>
      <c r="I16" s="23"/>
      <c r="J16" s="22"/>
      <c r="K16" s="23"/>
      <c r="L16" s="23"/>
      <c r="M16" s="23"/>
      <c r="N16" s="22"/>
      <c r="O16" s="23"/>
      <c r="P16" s="23"/>
      <c r="Q16" s="23"/>
      <c r="R16" s="23"/>
      <c r="S16" s="22"/>
      <c r="T16" s="23"/>
      <c r="U16" s="23"/>
      <c r="V16" s="23"/>
      <c r="W16" s="22"/>
      <c r="X16" s="24"/>
      <c r="Y16" s="23"/>
      <c r="Z16" s="23"/>
      <c r="AA16" s="23"/>
    </row>
    <row r="17" spans="3:27" ht="24" customHeight="1" x14ac:dyDescent="0.35">
      <c r="C17" s="137"/>
      <c r="D17" s="137"/>
      <c r="E17" s="137"/>
      <c r="F17" s="22"/>
      <c r="G17" s="23"/>
      <c r="H17" s="23"/>
      <c r="I17" s="23"/>
      <c r="J17" s="22"/>
      <c r="K17" s="23"/>
      <c r="L17" s="23"/>
      <c r="M17" s="23"/>
      <c r="N17" s="22"/>
      <c r="O17" s="23"/>
      <c r="P17" s="23"/>
      <c r="Q17" s="23"/>
      <c r="R17" s="23"/>
      <c r="S17" s="22"/>
      <c r="T17" s="23"/>
      <c r="U17" s="23"/>
      <c r="V17" s="23"/>
      <c r="W17" s="22"/>
      <c r="X17" s="24"/>
      <c r="Y17" s="23"/>
      <c r="Z17" s="23"/>
      <c r="AA17" s="23"/>
    </row>
    <row r="18" spans="3:27" ht="24" customHeight="1" x14ac:dyDescent="0.45">
      <c r="C18" s="137"/>
      <c r="D18" s="137"/>
      <c r="E18" s="137"/>
      <c r="F18" s="22"/>
      <c r="G18" s="23"/>
      <c r="H18" s="23"/>
      <c r="I18" s="23"/>
      <c r="J18" s="22"/>
      <c r="K18" s="23"/>
      <c r="L18" s="23"/>
      <c r="M18" s="23"/>
      <c r="N18" s="22"/>
      <c r="O18" s="23"/>
      <c r="P18" s="25"/>
      <c r="Q18" s="25"/>
      <c r="R18" s="25"/>
      <c r="S18" s="22"/>
      <c r="T18" s="23"/>
      <c r="U18" s="23"/>
      <c r="V18" s="23"/>
      <c r="W18" s="22"/>
      <c r="X18" s="24"/>
      <c r="Y18" s="23"/>
      <c r="Z18" s="23"/>
      <c r="AA18" s="23"/>
    </row>
    <row r="19" spans="3:27" ht="24" customHeight="1" x14ac:dyDescent="0.45">
      <c r="C19" s="137"/>
      <c r="D19" s="137"/>
      <c r="E19" s="137"/>
      <c r="F19" s="22"/>
      <c r="G19" s="23"/>
      <c r="H19" s="23"/>
      <c r="I19" s="23"/>
      <c r="J19" s="22"/>
      <c r="K19" s="23"/>
      <c r="L19" s="23"/>
      <c r="M19" s="23"/>
      <c r="N19" s="22"/>
      <c r="O19" s="23"/>
      <c r="P19" s="25"/>
      <c r="Q19" s="25"/>
      <c r="R19" s="25"/>
      <c r="S19" s="22"/>
      <c r="T19" s="23"/>
      <c r="U19" s="23"/>
      <c r="V19" s="23"/>
      <c r="W19" s="22"/>
      <c r="X19" s="24"/>
      <c r="Y19" s="23"/>
      <c r="Z19" s="23"/>
      <c r="AA19" s="23"/>
    </row>
    <row r="20" spans="3:27" ht="24" customHeight="1" x14ac:dyDescent="0.45">
      <c r="C20" s="137"/>
      <c r="D20" s="137"/>
      <c r="E20" s="137"/>
      <c r="F20" s="22"/>
      <c r="G20" s="23"/>
      <c r="H20" s="23"/>
      <c r="I20" s="23"/>
      <c r="J20" s="22"/>
      <c r="K20" s="23"/>
      <c r="L20" s="23"/>
      <c r="M20" s="23"/>
      <c r="N20" s="22"/>
      <c r="O20" s="23"/>
      <c r="P20" s="25"/>
      <c r="Q20" s="25"/>
      <c r="R20" s="25"/>
      <c r="S20" s="22"/>
      <c r="T20" s="23"/>
      <c r="U20" s="23"/>
      <c r="V20" s="23"/>
      <c r="W20" s="22"/>
      <c r="X20" s="24"/>
      <c r="Y20" s="23"/>
      <c r="Z20" s="23"/>
      <c r="AA20" s="23"/>
    </row>
    <row r="21" spans="3:27" ht="24" customHeight="1" x14ac:dyDescent="0.35">
      <c r="C21" s="137"/>
      <c r="D21" s="137"/>
      <c r="E21" s="137"/>
      <c r="F21" s="22"/>
      <c r="G21" s="23"/>
      <c r="H21" s="23"/>
      <c r="I21" s="23"/>
      <c r="J21" s="22"/>
      <c r="K21" s="23"/>
      <c r="L21" s="23"/>
      <c r="M21" s="23"/>
      <c r="N21" s="22"/>
      <c r="O21" s="23"/>
      <c r="P21" s="23"/>
      <c r="Q21" s="23"/>
      <c r="R21" s="23"/>
      <c r="S21" s="22"/>
      <c r="T21" s="23"/>
      <c r="U21" s="23"/>
      <c r="V21" s="23"/>
      <c r="W21" s="22"/>
      <c r="X21" s="24"/>
      <c r="Y21" s="23"/>
      <c r="Z21" s="23"/>
      <c r="AA21" s="23"/>
    </row>
    <row r="22" spans="3:27" ht="24" customHeight="1" x14ac:dyDescent="0.35">
      <c r="C22" s="137"/>
      <c r="D22" s="137"/>
      <c r="E22" s="137"/>
      <c r="F22" s="22"/>
      <c r="G22" s="23"/>
      <c r="H22" s="23"/>
      <c r="I22" s="23"/>
      <c r="J22" s="22"/>
      <c r="K22" s="23"/>
      <c r="L22" s="23"/>
      <c r="M22" s="23"/>
      <c r="N22" s="22"/>
      <c r="O22" s="23"/>
      <c r="P22" s="23"/>
      <c r="Q22" s="23"/>
      <c r="R22" s="23"/>
      <c r="S22" s="22"/>
      <c r="T22" s="23"/>
      <c r="U22" s="23"/>
      <c r="V22" s="23"/>
      <c r="W22" s="22"/>
      <c r="X22" s="24"/>
      <c r="Y22" s="23"/>
      <c r="Z22" s="23"/>
      <c r="AA22" s="23"/>
    </row>
    <row r="23" spans="3:27" ht="24" customHeight="1" x14ac:dyDescent="0.35">
      <c r="C23" s="137"/>
      <c r="D23" s="137"/>
      <c r="E23" s="137"/>
      <c r="F23" s="22"/>
      <c r="G23" s="23"/>
      <c r="H23" s="23"/>
      <c r="I23" s="23"/>
      <c r="J23" s="22"/>
      <c r="K23" s="23"/>
      <c r="L23" s="23"/>
      <c r="M23" s="23"/>
      <c r="N23" s="22"/>
      <c r="O23" s="23"/>
      <c r="P23" s="23"/>
      <c r="Q23" s="23"/>
      <c r="R23" s="23"/>
      <c r="S23" s="22"/>
      <c r="T23" s="23"/>
      <c r="U23" s="23"/>
      <c r="V23" s="23"/>
      <c r="W23" s="22"/>
      <c r="X23" s="24"/>
      <c r="Y23" s="23"/>
      <c r="Z23" s="23"/>
      <c r="AA23" s="23"/>
    </row>
    <row r="24" spans="3:27" ht="24" customHeight="1" x14ac:dyDescent="0.35">
      <c r="C24" s="137"/>
      <c r="D24" s="137"/>
      <c r="E24" s="137"/>
      <c r="F24" s="22"/>
      <c r="G24" s="23"/>
      <c r="H24" s="23"/>
      <c r="I24" s="23"/>
      <c r="J24" s="22"/>
      <c r="K24" s="23"/>
      <c r="L24" s="23"/>
      <c r="M24" s="23"/>
      <c r="N24" s="22"/>
      <c r="O24" s="23"/>
      <c r="P24" s="23"/>
      <c r="Q24" s="23"/>
      <c r="R24" s="23"/>
      <c r="S24" s="22"/>
      <c r="T24" s="23"/>
      <c r="U24" s="23"/>
      <c r="V24" s="23"/>
      <c r="W24" s="22"/>
      <c r="X24" s="24"/>
      <c r="Y24" s="23"/>
      <c r="Z24" s="23"/>
      <c r="AA24" s="23"/>
    </row>
    <row r="25" spans="3:27" ht="24" customHeight="1" x14ac:dyDescent="0.35">
      <c r="C25" s="131" t="s">
        <v>23</v>
      </c>
      <c r="D25" s="131"/>
      <c r="E25" s="131"/>
      <c r="F25" s="26"/>
      <c r="G25" s="27"/>
      <c r="H25" s="27"/>
      <c r="I25" s="27"/>
      <c r="J25" s="26"/>
      <c r="K25" s="27"/>
      <c r="L25" s="27"/>
      <c r="M25" s="27"/>
      <c r="N25" s="26"/>
      <c r="O25" s="27"/>
      <c r="P25" s="27"/>
      <c r="Q25" s="27"/>
      <c r="R25" s="27"/>
      <c r="S25" s="26"/>
      <c r="T25" s="27"/>
      <c r="U25" s="27"/>
      <c r="V25" s="27"/>
      <c r="W25" s="26"/>
      <c r="X25" s="28"/>
      <c r="Y25" s="27"/>
      <c r="Z25" s="27"/>
      <c r="AA25" s="27"/>
    </row>
    <row r="26" spans="3:27" ht="24" customHeight="1" x14ac:dyDescent="0.35">
      <c r="C26" s="131"/>
      <c r="D26" s="131"/>
      <c r="E26" s="131"/>
      <c r="F26" s="26"/>
      <c r="G26" s="27"/>
      <c r="H26" s="27"/>
      <c r="I26" s="27"/>
      <c r="J26" s="26"/>
      <c r="K26" s="27"/>
      <c r="L26" s="27"/>
      <c r="M26" s="27"/>
      <c r="N26" s="26"/>
      <c r="O26" s="27"/>
      <c r="P26" s="27"/>
      <c r="Q26" s="27"/>
      <c r="R26" s="27"/>
      <c r="S26" s="26"/>
      <c r="T26" s="27"/>
      <c r="U26" s="27"/>
      <c r="V26" s="27"/>
      <c r="W26" s="26"/>
      <c r="X26" s="28"/>
      <c r="Y26" s="27"/>
      <c r="Z26" s="27"/>
      <c r="AA26" s="27"/>
    </row>
    <row r="27" spans="3:27" ht="24" customHeight="1" x14ac:dyDescent="0.35">
      <c r="C27" s="131"/>
      <c r="D27" s="131"/>
      <c r="E27" s="131"/>
      <c r="F27" s="26"/>
      <c r="G27" s="27"/>
      <c r="H27" s="27"/>
      <c r="I27" s="27"/>
      <c r="J27" s="26"/>
      <c r="K27" s="27"/>
      <c r="L27" s="27"/>
      <c r="M27" s="27"/>
      <c r="N27" s="26"/>
      <c r="O27" s="27"/>
      <c r="P27" s="27"/>
      <c r="Q27" s="27"/>
      <c r="R27" s="27"/>
      <c r="S27" s="26"/>
      <c r="T27" s="27"/>
      <c r="U27" s="27"/>
      <c r="V27" s="27"/>
      <c r="W27" s="26"/>
      <c r="X27" s="28"/>
      <c r="Y27" s="27"/>
      <c r="Z27" s="27"/>
      <c r="AA27" s="27"/>
    </row>
    <row r="28" spans="3:27" ht="24" customHeight="1" x14ac:dyDescent="0.35">
      <c r="C28" s="131"/>
      <c r="D28" s="131"/>
      <c r="E28" s="131"/>
      <c r="F28" s="26"/>
      <c r="G28" s="27"/>
      <c r="H28" s="27"/>
      <c r="I28" s="27"/>
      <c r="J28" s="26"/>
      <c r="K28" s="27"/>
      <c r="L28" s="27"/>
      <c r="M28" s="27"/>
      <c r="N28" s="26"/>
      <c r="O28" s="29"/>
      <c r="P28" s="29"/>
      <c r="Q28" s="29"/>
      <c r="R28" s="29"/>
      <c r="S28" s="26"/>
      <c r="T28" s="29"/>
      <c r="U28" s="29"/>
      <c r="V28" s="27"/>
      <c r="W28" s="26"/>
      <c r="X28" s="28"/>
      <c r="Y28" s="27"/>
      <c r="Z28" s="27"/>
      <c r="AA28" s="27"/>
    </row>
    <row r="29" spans="3:27" ht="24" customHeight="1" x14ac:dyDescent="0.35">
      <c r="C29" s="131"/>
      <c r="D29" s="131"/>
      <c r="E29" s="131"/>
      <c r="F29" s="26"/>
      <c r="G29" s="27"/>
      <c r="H29" s="27"/>
      <c r="I29" s="27"/>
      <c r="J29" s="26"/>
      <c r="K29" s="27"/>
      <c r="L29" s="27"/>
      <c r="M29" s="27"/>
      <c r="N29" s="26"/>
      <c r="O29" s="30"/>
      <c r="P29" s="30"/>
      <c r="Q29" s="30"/>
      <c r="R29" s="30"/>
      <c r="S29" s="26"/>
      <c r="T29" s="31"/>
      <c r="U29" s="31"/>
      <c r="V29" s="27"/>
      <c r="W29" s="26"/>
      <c r="X29" s="28"/>
      <c r="Y29" s="27"/>
      <c r="Z29" s="27"/>
      <c r="AA29" s="27"/>
    </row>
    <row r="30" spans="3:27" ht="24" customHeight="1" x14ac:dyDescent="0.35">
      <c r="C30" s="131"/>
      <c r="D30" s="131"/>
      <c r="E30" s="131"/>
      <c r="F30" s="26"/>
      <c r="G30" s="27"/>
      <c r="H30" s="27"/>
      <c r="I30" s="27"/>
      <c r="J30" s="26"/>
      <c r="K30" s="27"/>
      <c r="L30" s="27"/>
      <c r="M30" s="27"/>
      <c r="N30" s="26"/>
      <c r="O30" s="30"/>
      <c r="P30" s="30"/>
      <c r="Q30" s="30"/>
      <c r="R30" s="30"/>
      <c r="S30" s="26"/>
      <c r="T30" s="31"/>
      <c r="U30" s="31"/>
      <c r="V30" s="27"/>
      <c r="W30" s="26"/>
      <c r="X30" s="28"/>
      <c r="Y30" s="27"/>
      <c r="Z30" s="27"/>
      <c r="AA30" s="27"/>
    </row>
    <row r="31" spans="3:27" ht="24" customHeight="1" x14ac:dyDescent="0.35">
      <c r="C31" s="131"/>
      <c r="D31" s="131"/>
      <c r="E31" s="131"/>
      <c r="F31" s="26"/>
      <c r="G31" s="27"/>
      <c r="H31" s="27"/>
      <c r="I31" s="27"/>
      <c r="J31" s="26"/>
      <c r="K31" s="27"/>
      <c r="L31" s="27"/>
      <c r="M31" s="27"/>
      <c r="N31" s="26"/>
      <c r="O31" s="27"/>
      <c r="P31" s="27"/>
      <c r="Q31" s="27"/>
      <c r="R31" s="27"/>
      <c r="S31" s="26"/>
      <c r="T31" s="27"/>
      <c r="U31" s="27"/>
      <c r="V31" s="27"/>
      <c r="W31" s="26"/>
      <c r="X31" s="28"/>
      <c r="Y31" s="27"/>
      <c r="Z31" s="27"/>
      <c r="AA31" s="27"/>
    </row>
    <row r="32" spans="3:27" ht="24" customHeight="1" x14ac:dyDescent="0.35">
      <c r="C32" s="131"/>
      <c r="D32" s="131"/>
      <c r="E32" s="131"/>
      <c r="F32" s="26"/>
      <c r="G32" s="30"/>
      <c r="H32" s="30"/>
      <c r="I32" s="30"/>
      <c r="J32" s="26"/>
      <c r="K32" s="27"/>
      <c r="L32" s="27"/>
      <c r="M32" s="27"/>
      <c r="N32" s="26"/>
      <c r="O32" s="27"/>
      <c r="P32" s="27"/>
      <c r="Q32" s="27"/>
      <c r="R32" s="27"/>
      <c r="S32" s="26"/>
      <c r="T32" s="27"/>
      <c r="U32" s="27"/>
      <c r="V32" s="27"/>
      <c r="W32" s="26"/>
      <c r="X32" s="28"/>
      <c r="Y32" s="27"/>
      <c r="Z32" s="27"/>
      <c r="AA32" s="27"/>
    </row>
    <row r="33" spans="3:27" ht="24" customHeight="1" x14ac:dyDescent="0.35">
      <c r="C33" s="131"/>
      <c r="D33" s="131"/>
      <c r="E33" s="131"/>
      <c r="F33" s="26"/>
      <c r="G33" s="32"/>
      <c r="H33" s="32"/>
      <c r="I33" s="32"/>
      <c r="J33" s="26"/>
      <c r="K33" s="27"/>
      <c r="L33" s="27"/>
      <c r="M33" s="27"/>
      <c r="N33" s="26"/>
      <c r="O33" s="27"/>
      <c r="P33" s="27"/>
      <c r="Q33" s="27"/>
      <c r="R33" s="27"/>
      <c r="S33" s="26"/>
      <c r="T33" s="27"/>
      <c r="U33" s="27"/>
      <c r="V33" s="27"/>
      <c r="W33" s="26"/>
      <c r="X33" s="28"/>
      <c r="Y33" s="27"/>
      <c r="Z33" s="27"/>
      <c r="AA33" s="27"/>
    </row>
    <row r="34" spans="3:27" ht="24" customHeight="1" x14ac:dyDescent="0.35">
      <c r="C34" s="131"/>
      <c r="D34" s="131"/>
      <c r="E34" s="131"/>
      <c r="F34" s="26"/>
      <c r="G34" s="33"/>
      <c r="H34" s="33"/>
      <c r="I34" s="33"/>
      <c r="J34" s="26"/>
      <c r="K34" s="27"/>
      <c r="L34" s="27"/>
      <c r="M34" s="27"/>
      <c r="N34" s="26"/>
      <c r="O34" s="27"/>
      <c r="P34" s="27"/>
      <c r="Q34" s="27"/>
      <c r="R34" s="27"/>
      <c r="S34" s="26"/>
      <c r="T34" s="27"/>
      <c r="U34" s="27"/>
      <c r="V34" s="27"/>
      <c r="W34" s="26"/>
      <c r="X34" s="28"/>
      <c r="Y34" s="27"/>
      <c r="Z34" s="27"/>
      <c r="AA34" s="27"/>
    </row>
  </sheetData>
  <mergeCells count="14">
    <mergeCell ref="C4:AA4"/>
    <mergeCell ref="C7:E11"/>
    <mergeCell ref="F7:H11"/>
    <mergeCell ref="I7:K11"/>
    <mergeCell ref="Y8:Z8"/>
    <mergeCell ref="Y9:Z9"/>
    <mergeCell ref="Y10:Z11"/>
    <mergeCell ref="C25:E34"/>
    <mergeCell ref="C12:E13"/>
    <mergeCell ref="F12:H12"/>
    <mergeCell ref="I12:K12"/>
    <mergeCell ref="F13:H13"/>
    <mergeCell ref="I13:K13"/>
    <mergeCell ref="C15:E24"/>
  </mergeCells>
  <pageMargins left="0.511811024" right="0.511811024" top="0.78740157499999996" bottom="0.78740157499999996" header="0.31496062000000002" footer="0.31496062000000002"/>
  <pageSetup paperSize="9" scale="5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D64F6-23CE-413E-9B36-DDDD43B1BC8E}">
  <sheetPr codeName="Planilha2"/>
  <dimension ref="A8:T103"/>
  <sheetViews>
    <sheetView showGridLines="0" zoomScaleNormal="100" workbookViewId="0">
      <selection activeCell="B9" sqref="B9"/>
    </sheetView>
  </sheetViews>
  <sheetFormatPr defaultRowHeight="13.8" x14ac:dyDescent="0.3"/>
  <cols>
    <col min="1" max="1" width="3.6640625" customWidth="1"/>
    <col min="2" max="2" width="3.5546875" customWidth="1"/>
    <col min="3" max="3" width="3" customWidth="1"/>
    <col min="4" max="4" width="43.21875" bestFit="1" customWidth="1"/>
    <col min="5" max="5" width="4.77734375" customWidth="1"/>
    <col min="6" max="6" width="6.77734375" bestFit="1" customWidth="1"/>
    <col min="7" max="7" width="5" bestFit="1" customWidth="1"/>
    <col min="8" max="8" width="4.88671875" bestFit="1" customWidth="1"/>
    <col min="9" max="9" width="10.6640625" bestFit="1" customWidth="1"/>
    <col min="10" max="10" width="18.33203125" customWidth="1"/>
    <col min="11" max="11" width="4.44140625" customWidth="1"/>
    <col min="12" max="12" width="4.33203125" customWidth="1"/>
    <col min="13" max="13" width="6.6640625" customWidth="1"/>
    <col min="19" max="19" width="10" customWidth="1"/>
    <col min="20" max="20" width="6.6640625" customWidth="1"/>
  </cols>
  <sheetData>
    <row r="8" spans="1:20" ht="14.4" thickBot="1" x14ac:dyDescent="0.35"/>
    <row r="9" spans="1:20" ht="31.95" customHeight="1" thickTop="1" x14ac:dyDescent="0.3">
      <c r="A9" s="35"/>
      <c r="B9" s="37"/>
      <c r="C9" s="64" t="s">
        <v>24</v>
      </c>
      <c r="D9" s="64"/>
      <c r="E9" s="64"/>
      <c r="F9" s="64"/>
      <c r="G9" s="64"/>
      <c r="H9" s="65"/>
      <c r="I9" s="65"/>
      <c r="J9" s="65"/>
      <c r="K9" s="65"/>
      <c r="L9" s="38"/>
      <c r="M9" s="38"/>
      <c r="N9" s="38"/>
      <c r="O9" s="38"/>
      <c r="P9" s="38"/>
      <c r="Q9" s="38"/>
      <c r="R9" s="38"/>
      <c r="S9" s="38"/>
      <c r="T9" s="39"/>
    </row>
    <row r="10" spans="1:20" ht="21" customHeight="1" x14ac:dyDescent="0.3">
      <c r="A10" s="35"/>
      <c r="B10" s="40"/>
      <c r="C10" s="35"/>
      <c r="D10" s="35"/>
      <c r="E10" s="35"/>
      <c r="F10" s="35"/>
      <c r="G10" s="35"/>
      <c r="T10" s="41"/>
    </row>
    <row r="11" spans="1:20" x14ac:dyDescent="0.3">
      <c r="A11" s="35"/>
      <c r="B11" s="40"/>
      <c r="C11" s="35"/>
      <c r="D11" s="35"/>
      <c r="E11" s="35"/>
      <c r="F11" s="35"/>
      <c r="G11" s="35"/>
      <c r="T11" s="41"/>
    </row>
    <row r="12" spans="1:20" x14ac:dyDescent="0.3">
      <c r="A12" s="35"/>
      <c r="B12" s="40"/>
      <c r="C12" s="35"/>
      <c r="D12" s="35"/>
      <c r="E12" s="35"/>
      <c r="F12" s="35"/>
      <c r="G12" s="35"/>
      <c r="H12" s="35"/>
      <c r="I12" s="35"/>
      <c r="J12" s="35"/>
      <c r="K12" s="35"/>
      <c r="L12" s="35"/>
      <c r="T12" s="41"/>
    </row>
    <row r="13" spans="1:20" x14ac:dyDescent="0.3">
      <c r="A13" s="35"/>
      <c r="B13" s="40"/>
      <c r="C13" s="35"/>
      <c r="F13" s="35"/>
      <c r="G13" s="35"/>
      <c r="T13" s="41"/>
    </row>
    <row r="14" spans="1:20" x14ac:dyDescent="0.3">
      <c r="A14" s="35"/>
      <c r="B14" s="40"/>
      <c r="C14" s="35"/>
      <c r="D14" s="119" t="s">
        <v>25</v>
      </c>
      <c r="E14" s="120" t="s">
        <v>26</v>
      </c>
      <c r="T14" s="44"/>
    </row>
    <row r="15" spans="1:20" x14ac:dyDescent="0.3">
      <c r="A15" s="35"/>
      <c r="B15" s="40"/>
      <c r="C15" s="35"/>
      <c r="D15" s="121" t="s">
        <v>19</v>
      </c>
      <c r="E15" s="157">
        <v>5</v>
      </c>
      <c r="G15" s="36"/>
      <c r="H15" s="36"/>
      <c r="I15" s="36"/>
      <c r="J15" s="36"/>
      <c r="K15" s="36"/>
      <c r="L15" s="36"/>
      <c r="M15" s="36"/>
      <c r="N15" s="36"/>
      <c r="O15" s="36"/>
      <c r="P15" s="36"/>
      <c r="Q15" s="36"/>
      <c r="R15" s="36"/>
      <c r="S15" s="36"/>
      <c r="T15" s="62"/>
    </row>
    <row r="16" spans="1:20" x14ac:dyDescent="0.3">
      <c r="A16" s="35"/>
      <c r="B16" s="40"/>
      <c r="C16" s="35"/>
      <c r="D16" s="118" t="s">
        <v>70</v>
      </c>
      <c r="E16" s="157">
        <v>5</v>
      </c>
      <c r="T16" s="44"/>
    </row>
    <row r="17" spans="1:20" x14ac:dyDescent="0.3">
      <c r="A17" s="35"/>
      <c r="B17" s="40"/>
      <c r="C17" s="35"/>
      <c r="D17" s="121" t="s">
        <v>20</v>
      </c>
      <c r="E17" s="157">
        <v>1</v>
      </c>
      <c r="T17" s="44"/>
    </row>
    <row r="18" spans="1:20" x14ac:dyDescent="0.3">
      <c r="A18" s="35"/>
      <c r="B18" s="40"/>
      <c r="C18" s="35"/>
      <c r="D18" s="118" t="s">
        <v>68</v>
      </c>
      <c r="E18" s="157">
        <v>1</v>
      </c>
      <c r="T18" s="44"/>
    </row>
    <row r="19" spans="1:20" x14ac:dyDescent="0.3">
      <c r="A19" s="35"/>
      <c r="B19" s="40"/>
      <c r="C19" s="35"/>
      <c r="D19" s="121" t="s">
        <v>27</v>
      </c>
      <c r="E19" s="157">
        <v>6</v>
      </c>
      <c r="T19" s="44"/>
    </row>
    <row r="20" spans="1:20" x14ac:dyDescent="0.3">
      <c r="B20" s="42"/>
      <c r="T20" s="44"/>
    </row>
    <row r="21" spans="1:20" x14ac:dyDescent="0.3">
      <c r="B21" s="42"/>
      <c r="T21" s="44"/>
    </row>
    <row r="22" spans="1:20" x14ac:dyDescent="0.3">
      <c r="B22" s="42"/>
      <c r="T22" s="44"/>
    </row>
    <row r="23" spans="1:20" x14ac:dyDescent="0.3">
      <c r="B23" s="42"/>
      <c r="T23" s="44"/>
    </row>
    <row r="24" spans="1:20" x14ac:dyDescent="0.3">
      <c r="B24" s="42"/>
      <c r="T24" s="44"/>
    </row>
    <row r="25" spans="1:20" x14ac:dyDescent="0.3">
      <c r="B25" s="42"/>
      <c r="T25" s="44"/>
    </row>
    <row r="26" spans="1:20" x14ac:dyDescent="0.3">
      <c r="B26" s="42"/>
      <c r="T26" s="44"/>
    </row>
    <row r="27" spans="1:20" x14ac:dyDescent="0.3">
      <c r="B27" s="42"/>
      <c r="T27" s="44"/>
    </row>
    <row r="28" spans="1:20" x14ac:dyDescent="0.3">
      <c r="B28" s="42"/>
      <c r="T28" s="44"/>
    </row>
    <row r="29" spans="1:20" x14ac:dyDescent="0.3">
      <c r="B29" s="42"/>
      <c r="T29" s="44"/>
    </row>
    <row r="30" spans="1:20" ht="15.6" x14ac:dyDescent="0.3">
      <c r="B30" s="42"/>
      <c r="C30" s="63" t="s">
        <v>28</v>
      </c>
      <c r="T30" s="44"/>
    </row>
    <row r="31" spans="1:20" ht="19.95" customHeight="1" x14ac:dyDescent="0.3">
      <c r="B31" s="42"/>
      <c r="T31" s="41"/>
    </row>
    <row r="32" spans="1:20" x14ac:dyDescent="0.3">
      <c r="B32" s="42"/>
      <c r="T32" s="41"/>
    </row>
    <row r="33" spans="2:20" x14ac:dyDescent="0.3">
      <c r="B33" s="42"/>
      <c r="D33" s="116" t="s">
        <v>29</v>
      </c>
      <c r="E33" s="111"/>
      <c r="F33" s="111"/>
      <c r="G33" s="111"/>
      <c r="I33" s="36"/>
      <c r="J33" s="36"/>
      <c r="K33" s="36"/>
      <c r="L33" s="36"/>
      <c r="M33" s="36"/>
      <c r="N33" s="36"/>
      <c r="O33" s="36"/>
      <c r="P33" s="36"/>
      <c r="Q33" s="36"/>
      <c r="R33" s="36"/>
      <c r="S33" s="36"/>
      <c r="T33" s="43"/>
    </row>
    <row r="34" spans="2:20" ht="36" x14ac:dyDescent="0.3">
      <c r="B34" s="42"/>
      <c r="D34" s="111"/>
      <c r="E34" s="117" t="s">
        <v>63</v>
      </c>
      <c r="F34" s="117" t="s">
        <v>62</v>
      </c>
      <c r="G34" s="114" t="s">
        <v>27</v>
      </c>
      <c r="T34" s="41"/>
    </row>
    <row r="35" spans="2:20" x14ac:dyDescent="0.3">
      <c r="B35" s="42"/>
      <c r="D35" s="112" t="s">
        <v>19</v>
      </c>
      <c r="E35" s="155">
        <v>2</v>
      </c>
      <c r="F35" s="155">
        <v>3</v>
      </c>
      <c r="G35" s="156">
        <v>5</v>
      </c>
      <c r="T35" s="41"/>
    </row>
    <row r="36" spans="2:20" x14ac:dyDescent="0.3">
      <c r="B36" s="42"/>
      <c r="D36" s="113" t="s">
        <v>70</v>
      </c>
      <c r="E36" s="155">
        <v>2</v>
      </c>
      <c r="F36" s="155">
        <v>3</v>
      </c>
      <c r="G36" s="156">
        <v>5</v>
      </c>
      <c r="T36" s="41"/>
    </row>
    <row r="37" spans="2:20" x14ac:dyDescent="0.3">
      <c r="B37" s="42"/>
      <c r="D37" s="112" t="s">
        <v>20</v>
      </c>
      <c r="E37" s="155">
        <v>1</v>
      </c>
      <c r="F37" s="155"/>
      <c r="G37" s="156">
        <v>1</v>
      </c>
      <c r="T37" s="41"/>
    </row>
    <row r="38" spans="2:20" x14ac:dyDescent="0.3">
      <c r="B38" s="42"/>
      <c r="D38" s="113" t="s">
        <v>68</v>
      </c>
      <c r="E38" s="155">
        <v>1</v>
      </c>
      <c r="F38" s="155"/>
      <c r="G38" s="156">
        <v>1</v>
      </c>
      <c r="T38" s="41"/>
    </row>
    <row r="39" spans="2:20" x14ac:dyDescent="0.3">
      <c r="B39" s="42"/>
      <c r="D39" s="115" t="s">
        <v>27</v>
      </c>
      <c r="E39" s="155">
        <v>3</v>
      </c>
      <c r="F39" s="155">
        <v>3</v>
      </c>
      <c r="G39" s="156">
        <v>6</v>
      </c>
      <c r="T39" s="41"/>
    </row>
    <row r="40" spans="2:20" x14ac:dyDescent="0.3">
      <c r="B40" s="42"/>
      <c r="T40" s="41"/>
    </row>
    <row r="41" spans="2:20" x14ac:dyDescent="0.3">
      <c r="B41" s="42"/>
      <c r="T41" s="41"/>
    </row>
    <row r="42" spans="2:20" x14ac:dyDescent="0.3">
      <c r="B42" s="42"/>
      <c r="T42" s="41"/>
    </row>
    <row r="43" spans="2:20" x14ac:dyDescent="0.3">
      <c r="B43" s="42"/>
      <c r="T43" s="41"/>
    </row>
    <row r="44" spans="2:20" x14ac:dyDescent="0.3">
      <c r="B44" s="42"/>
      <c r="T44" s="41"/>
    </row>
    <row r="45" spans="2:20" x14ac:dyDescent="0.3">
      <c r="B45" s="42"/>
      <c r="T45" s="41"/>
    </row>
    <row r="46" spans="2:20" x14ac:dyDescent="0.3">
      <c r="B46" s="42"/>
      <c r="T46" s="41"/>
    </row>
    <row r="47" spans="2:20" x14ac:dyDescent="0.3">
      <c r="B47" s="42"/>
      <c r="T47" s="41"/>
    </row>
    <row r="48" spans="2:20" x14ac:dyDescent="0.3">
      <c r="B48" s="42"/>
      <c r="T48" s="41"/>
    </row>
    <row r="49" spans="2:20" x14ac:dyDescent="0.3">
      <c r="B49" s="42"/>
      <c r="T49" s="41"/>
    </row>
    <row r="50" spans="2:20" x14ac:dyDescent="0.3">
      <c r="B50" s="42"/>
      <c r="T50" s="41"/>
    </row>
    <row r="51" spans="2:20" x14ac:dyDescent="0.3">
      <c r="B51" s="42"/>
      <c r="T51" s="41"/>
    </row>
    <row r="52" spans="2:20" x14ac:dyDescent="0.3">
      <c r="B52" s="42"/>
      <c r="T52" s="41"/>
    </row>
    <row r="53" spans="2:20" x14ac:dyDescent="0.3">
      <c r="B53" s="42"/>
      <c r="T53" s="41"/>
    </row>
    <row r="54" spans="2:20" x14ac:dyDescent="0.3">
      <c r="B54" s="42"/>
      <c r="T54" s="41"/>
    </row>
    <row r="55" spans="2:20" ht="15.6" x14ac:dyDescent="0.3">
      <c r="B55" s="42"/>
      <c r="C55" s="63" t="s">
        <v>30</v>
      </c>
      <c r="D55" s="66"/>
      <c r="E55" s="66"/>
      <c r="F55" s="66"/>
      <c r="G55" s="66"/>
      <c r="H55" s="66"/>
      <c r="I55" s="66"/>
      <c r="J55" s="66"/>
      <c r="K55" s="66"/>
      <c r="L55" s="66"/>
      <c r="M55" s="66"/>
      <c r="N55" s="66"/>
      <c r="O55" s="66"/>
      <c r="P55" s="66"/>
      <c r="Q55" s="66"/>
      <c r="T55" s="41"/>
    </row>
    <row r="56" spans="2:20" ht="24.6" customHeight="1" x14ac:dyDescent="0.3">
      <c r="B56" s="42"/>
      <c r="C56" s="63"/>
      <c r="D56" s="66"/>
      <c r="E56" s="66"/>
      <c r="F56" s="66"/>
      <c r="G56" s="66"/>
      <c r="H56" s="66"/>
      <c r="I56" s="66"/>
      <c r="J56" s="66"/>
      <c r="K56" s="66"/>
      <c r="L56" s="66"/>
      <c r="M56" s="66"/>
      <c r="N56" s="66"/>
      <c r="O56" s="66"/>
      <c r="P56" s="66"/>
      <c r="Q56" s="66"/>
      <c r="T56" s="41"/>
    </row>
    <row r="57" spans="2:20" ht="15.6" x14ac:dyDescent="0.3">
      <c r="B57" s="42"/>
      <c r="C57" s="63"/>
      <c r="D57" s="66"/>
      <c r="E57" s="66"/>
      <c r="F57" s="66"/>
      <c r="G57" s="66"/>
      <c r="H57" s="66"/>
      <c r="I57" s="66"/>
      <c r="J57" s="66"/>
      <c r="K57" s="66"/>
      <c r="L57" s="66"/>
      <c r="M57" s="66"/>
      <c r="N57" s="66"/>
      <c r="O57" s="66"/>
      <c r="P57" s="66"/>
      <c r="Q57" s="66"/>
      <c r="T57" s="41"/>
    </row>
    <row r="58" spans="2:20" ht="15.6" x14ac:dyDescent="0.3">
      <c r="B58" s="42"/>
      <c r="C58" s="63"/>
      <c r="D58" s="124" t="s">
        <v>31</v>
      </c>
      <c r="E58" s="111"/>
      <c r="F58" s="111"/>
      <c r="G58" s="111"/>
      <c r="H58" s="151"/>
      <c r="J58" s="66"/>
      <c r="K58" s="66"/>
      <c r="L58" s="66"/>
      <c r="M58" s="66"/>
      <c r="N58" s="66"/>
      <c r="O58" s="66"/>
      <c r="P58" s="66"/>
      <c r="Q58" s="66"/>
      <c r="T58" s="41"/>
    </row>
    <row r="59" spans="2:20" ht="69" x14ac:dyDescent="0.3">
      <c r="B59" s="42"/>
      <c r="C59" s="63"/>
      <c r="D59" s="111"/>
      <c r="E59" s="122" t="s">
        <v>75</v>
      </c>
      <c r="F59" s="122" t="s">
        <v>74</v>
      </c>
      <c r="G59" s="152" t="s">
        <v>236</v>
      </c>
      <c r="H59" s="123" t="s">
        <v>27</v>
      </c>
      <c r="J59" s="66"/>
      <c r="K59" s="66"/>
      <c r="L59" s="66"/>
      <c r="M59" s="66"/>
      <c r="N59" s="66"/>
      <c r="O59" s="66"/>
      <c r="P59" s="66"/>
      <c r="Q59" s="66"/>
      <c r="T59" s="41"/>
    </row>
    <row r="60" spans="2:20" ht="15.6" x14ac:dyDescent="0.3">
      <c r="B60" s="42"/>
      <c r="C60" s="63"/>
      <c r="D60" s="125" t="s">
        <v>19</v>
      </c>
      <c r="E60" s="153">
        <v>2</v>
      </c>
      <c r="F60" s="153">
        <v>1</v>
      </c>
      <c r="G60" s="153">
        <v>2</v>
      </c>
      <c r="H60" s="154">
        <v>5</v>
      </c>
      <c r="J60" s="66"/>
      <c r="K60" s="66"/>
      <c r="L60" s="66"/>
      <c r="M60" s="66"/>
      <c r="N60" s="66"/>
      <c r="O60" s="66"/>
      <c r="P60" s="66"/>
      <c r="Q60" s="66"/>
      <c r="T60" s="41"/>
    </row>
    <row r="61" spans="2:20" ht="15.6" x14ac:dyDescent="0.3">
      <c r="B61" s="42"/>
      <c r="C61" s="63"/>
      <c r="D61" s="113" t="s">
        <v>70</v>
      </c>
      <c r="E61" s="153">
        <v>2</v>
      </c>
      <c r="F61" s="153">
        <v>1</v>
      </c>
      <c r="G61" s="153">
        <v>2</v>
      </c>
      <c r="H61" s="154">
        <v>5</v>
      </c>
      <c r="J61" s="66"/>
      <c r="K61" s="66"/>
      <c r="L61" s="66"/>
      <c r="M61" s="66"/>
      <c r="N61" s="66"/>
      <c r="O61" s="66"/>
      <c r="P61" s="66"/>
      <c r="Q61" s="66"/>
      <c r="T61" s="41"/>
    </row>
    <row r="62" spans="2:20" ht="15.6" x14ac:dyDescent="0.3">
      <c r="B62" s="42"/>
      <c r="C62" s="63"/>
      <c r="D62" s="125" t="s">
        <v>20</v>
      </c>
      <c r="E62" s="153"/>
      <c r="F62" s="153"/>
      <c r="G62" s="153">
        <v>1</v>
      </c>
      <c r="H62" s="154">
        <v>1</v>
      </c>
      <c r="J62" s="66"/>
      <c r="K62" s="66"/>
      <c r="L62" s="66"/>
      <c r="M62" s="66"/>
      <c r="N62" s="66"/>
      <c r="O62" s="66"/>
      <c r="P62" s="66"/>
      <c r="Q62" s="66"/>
      <c r="T62" s="41"/>
    </row>
    <row r="63" spans="2:20" ht="15.6" x14ac:dyDescent="0.3">
      <c r="B63" s="42"/>
      <c r="C63" s="63"/>
      <c r="D63" s="113" t="s">
        <v>68</v>
      </c>
      <c r="E63" s="153"/>
      <c r="F63" s="153"/>
      <c r="G63" s="153">
        <v>1</v>
      </c>
      <c r="H63" s="154">
        <v>1</v>
      </c>
      <c r="J63" s="66"/>
      <c r="K63" s="66"/>
      <c r="L63" s="66"/>
      <c r="M63" s="66"/>
      <c r="N63" s="66"/>
      <c r="O63" s="66"/>
      <c r="P63" s="66"/>
      <c r="Q63" s="66"/>
      <c r="T63" s="41"/>
    </row>
    <row r="64" spans="2:20" ht="15.6" x14ac:dyDescent="0.3">
      <c r="B64" s="42"/>
      <c r="C64" s="63"/>
      <c r="D64" s="125" t="s">
        <v>27</v>
      </c>
      <c r="E64" s="153">
        <v>2</v>
      </c>
      <c r="F64" s="153">
        <v>1</v>
      </c>
      <c r="G64" s="153">
        <v>3</v>
      </c>
      <c r="H64" s="154">
        <v>6</v>
      </c>
      <c r="J64" s="66"/>
      <c r="K64" s="66"/>
      <c r="L64" s="66"/>
      <c r="M64" s="66"/>
      <c r="N64" s="66"/>
      <c r="O64" s="66"/>
      <c r="P64" s="66"/>
      <c r="Q64" s="66"/>
      <c r="T64" s="41"/>
    </row>
    <row r="65" spans="2:20" ht="15.6" x14ac:dyDescent="0.3">
      <c r="B65" s="42"/>
      <c r="C65" s="63"/>
      <c r="J65" s="66"/>
      <c r="K65" s="66"/>
      <c r="L65" s="66"/>
      <c r="M65" s="66"/>
      <c r="N65" s="66"/>
      <c r="O65" s="66"/>
      <c r="P65" s="66"/>
      <c r="Q65" s="66"/>
      <c r="T65" s="41"/>
    </row>
    <row r="66" spans="2:20" ht="15.6" x14ac:dyDescent="0.3">
      <c r="B66" s="42"/>
      <c r="C66" s="63"/>
      <c r="J66" s="66"/>
      <c r="K66" s="66"/>
      <c r="L66" s="66"/>
      <c r="M66" s="66"/>
      <c r="N66" s="66"/>
      <c r="O66" s="66"/>
      <c r="P66" s="66"/>
      <c r="Q66" s="66"/>
      <c r="T66" s="41"/>
    </row>
    <row r="67" spans="2:20" ht="15.6" x14ac:dyDescent="0.3">
      <c r="B67" s="42"/>
      <c r="C67" s="63"/>
      <c r="I67" s="66"/>
      <c r="J67" s="66"/>
      <c r="K67" s="66"/>
      <c r="L67" s="66"/>
      <c r="M67" s="66"/>
      <c r="N67" s="66"/>
      <c r="O67" s="66"/>
      <c r="P67" s="66"/>
      <c r="Q67" s="66"/>
      <c r="T67" s="41"/>
    </row>
    <row r="68" spans="2:20" ht="15.6" x14ac:dyDescent="0.3">
      <c r="B68" s="42"/>
      <c r="C68" s="63"/>
      <c r="I68" s="66"/>
      <c r="J68" s="66"/>
      <c r="K68" s="66"/>
      <c r="L68" s="66"/>
      <c r="M68" s="66"/>
      <c r="N68" s="66"/>
      <c r="O68" s="66"/>
      <c r="P68" s="66"/>
      <c r="Q68" s="66"/>
      <c r="T68" s="41"/>
    </row>
    <row r="69" spans="2:20" ht="15.6" x14ac:dyDescent="0.3">
      <c r="B69" s="42"/>
      <c r="C69" s="63"/>
      <c r="I69" s="66"/>
      <c r="J69" s="66"/>
      <c r="K69" s="66"/>
      <c r="L69" s="66"/>
      <c r="M69" s="66"/>
      <c r="N69" s="66"/>
      <c r="O69" s="66"/>
      <c r="P69" s="66"/>
      <c r="Q69" s="66"/>
      <c r="T69" s="41"/>
    </row>
    <row r="70" spans="2:20" ht="15.6" x14ac:dyDescent="0.3">
      <c r="B70" s="42"/>
      <c r="C70" s="63"/>
      <c r="I70" s="66"/>
      <c r="J70" s="66"/>
      <c r="K70" s="66"/>
      <c r="L70" s="66"/>
      <c r="M70" s="66"/>
      <c r="N70" s="66"/>
      <c r="O70" s="66"/>
      <c r="P70" s="66"/>
      <c r="Q70" s="66"/>
      <c r="T70" s="41"/>
    </row>
    <row r="71" spans="2:20" x14ac:dyDescent="0.3">
      <c r="B71" s="42"/>
      <c r="I71" s="66"/>
      <c r="J71" s="66"/>
      <c r="K71" s="66"/>
      <c r="L71" s="66"/>
      <c r="M71" s="66"/>
      <c r="N71" s="66"/>
      <c r="O71" s="66"/>
      <c r="P71" s="66"/>
      <c r="Q71" s="66"/>
      <c r="T71" s="41"/>
    </row>
    <row r="72" spans="2:20" ht="15.6" x14ac:dyDescent="0.3">
      <c r="B72" s="42"/>
      <c r="C72" s="63"/>
      <c r="D72" s="70"/>
      <c r="E72" s="71"/>
      <c r="F72" s="71"/>
      <c r="G72" s="71"/>
      <c r="H72" s="71"/>
      <c r="I72" s="66"/>
      <c r="J72" s="66"/>
      <c r="K72" s="66"/>
      <c r="L72" s="66"/>
      <c r="M72" s="66"/>
      <c r="N72" s="66"/>
      <c r="O72" s="66"/>
      <c r="P72" s="66"/>
      <c r="Q72" s="66"/>
      <c r="T72" s="41"/>
    </row>
    <row r="73" spans="2:20" ht="15.6" x14ac:dyDescent="0.3">
      <c r="B73" s="42"/>
      <c r="C73" s="63"/>
      <c r="D73" s="70"/>
      <c r="E73" s="71"/>
      <c r="F73" s="71"/>
      <c r="G73" s="71"/>
      <c r="H73" s="71"/>
      <c r="I73" s="66"/>
      <c r="J73" s="66"/>
      <c r="K73" s="66"/>
      <c r="L73" s="66"/>
      <c r="M73" s="66"/>
      <c r="N73" s="66"/>
      <c r="O73" s="66"/>
      <c r="P73" s="66"/>
      <c r="Q73" s="66"/>
      <c r="T73" s="41"/>
    </row>
    <row r="74" spans="2:20" ht="14.4" x14ac:dyDescent="0.3">
      <c r="B74" s="42"/>
      <c r="D74" s="70"/>
      <c r="E74" s="71"/>
      <c r="F74" s="71"/>
      <c r="G74" s="71"/>
      <c r="H74" s="71"/>
      <c r="I74" s="66"/>
      <c r="J74" s="66"/>
      <c r="K74" s="66"/>
      <c r="L74" s="66"/>
      <c r="M74" s="66"/>
      <c r="N74" s="66"/>
      <c r="O74" s="66"/>
      <c r="P74" s="66"/>
      <c r="Q74" s="66"/>
      <c r="T74" s="41"/>
    </row>
    <row r="75" spans="2:20" ht="14.4" x14ac:dyDescent="0.3">
      <c r="B75" s="42"/>
      <c r="D75" s="70"/>
      <c r="E75" s="71"/>
      <c r="F75" s="71"/>
      <c r="G75" s="71"/>
      <c r="H75" s="71"/>
      <c r="I75" s="66"/>
      <c r="J75" s="66"/>
      <c r="K75" s="66"/>
      <c r="L75" s="66"/>
      <c r="M75" s="66"/>
      <c r="N75" s="66"/>
      <c r="O75" s="66"/>
      <c r="P75" s="66"/>
      <c r="Q75" s="66"/>
      <c r="T75" s="41"/>
    </row>
    <row r="76" spans="2:20" ht="14.4" x14ac:dyDescent="0.3">
      <c r="B76" s="42"/>
      <c r="D76" s="70"/>
      <c r="E76" s="71"/>
      <c r="F76" s="71"/>
      <c r="G76" s="71"/>
      <c r="H76" s="71"/>
      <c r="I76" s="66"/>
      <c r="J76" s="66"/>
      <c r="K76" s="66"/>
      <c r="L76" s="66"/>
      <c r="M76" s="66"/>
      <c r="N76" s="66"/>
      <c r="O76" s="66"/>
      <c r="P76" s="66"/>
      <c r="Q76" s="66"/>
      <c r="T76" s="41"/>
    </row>
    <row r="77" spans="2:20" ht="14.4" x14ac:dyDescent="0.3">
      <c r="B77" s="42"/>
      <c r="D77" s="70"/>
      <c r="E77" s="71"/>
      <c r="F77" s="71"/>
      <c r="G77" s="71"/>
      <c r="H77" s="71"/>
      <c r="I77" s="66"/>
      <c r="J77" s="66"/>
      <c r="K77" s="66"/>
      <c r="L77" s="66"/>
      <c r="M77" s="66"/>
      <c r="N77" s="66"/>
      <c r="O77" s="66"/>
      <c r="P77" s="66"/>
      <c r="Q77" s="66"/>
      <c r="T77" s="41"/>
    </row>
    <row r="78" spans="2:20" ht="15.6" x14ac:dyDescent="0.3">
      <c r="B78" s="42"/>
      <c r="C78" s="63" t="s">
        <v>32</v>
      </c>
      <c r="D78" s="70"/>
      <c r="E78" s="71"/>
      <c r="F78" s="71"/>
      <c r="G78" s="71"/>
      <c r="H78" s="71"/>
      <c r="I78" s="66"/>
      <c r="J78" s="66"/>
      <c r="K78" s="66"/>
      <c r="L78" s="66"/>
      <c r="M78" s="66"/>
      <c r="N78" s="66"/>
      <c r="O78" s="66"/>
      <c r="P78" s="66"/>
      <c r="Q78" s="66"/>
      <c r="T78" s="41"/>
    </row>
    <row r="79" spans="2:20" ht="14.4" x14ac:dyDescent="0.3">
      <c r="B79" s="42"/>
      <c r="D79" s="70"/>
      <c r="E79" s="71"/>
      <c r="F79" s="71"/>
      <c r="G79" s="71"/>
      <c r="H79" s="71"/>
      <c r="I79" s="66"/>
      <c r="J79" s="66"/>
      <c r="K79" s="66"/>
      <c r="L79" s="66"/>
      <c r="M79" s="66"/>
      <c r="N79" s="66"/>
      <c r="O79" s="66"/>
      <c r="P79" s="66"/>
      <c r="Q79" s="66"/>
      <c r="T79" s="41"/>
    </row>
    <row r="80" spans="2:20" ht="14.4" x14ac:dyDescent="0.3">
      <c r="B80" s="42"/>
      <c r="D80" s="70"/>
      <c r="E80" s="71"/>
      <c r="F80" s="71"/>
      <c r="G80" s="71"/>
      <c r="H80" s="71"/>
      <c r="I80" s="66"/>
      <c r="J80" s="66"/>
      <c r="K80" s="66"/>
      <c r="L80" s="66"/>
      <c r="M80" s="66"/>
      <c r="N80" s="66"/>
      <c r="O80" s="66"/>
      <c r="P80" s="66"/>
      <c r="Q80" s="66"/>
      <c r="T80" s="41"/>
    </row>
    <row r="81" spans="2:20" ht="14.4" x14ac:dyDescent="0.3">
      <c r="B81" s="42"/>
      <c r="D81" s="70"/>
      <c r="E81" s="71"/>
      <c r="F81" s="71"/>
      <c r="G81" s="71"/>
      <c r="H81" s="71"/>
      <c r="I81" s="66"/>
      <c r="J81" s="66"/>
      <c r="K81" s="66"/>
      <c r="L81" s="66"/>
      <c r="M81" s="66"/>
      <c r="N81" s="66"/>
      <c r="O81" s="66"/>
      <c r="P81" s="66"/>
      <c r="Q81" s="66"/>
      <c r="T81" s="41"/>
    </row>
    <row r="82" spans="2:20" ht="14.4" x14ac:dyDescent="0.3">
      <c r="B82" s="42"/>
      <c r="D82" s="70"/>
      <c r="E82" s="71"/>
      <c r="F82" s="71"/>
      <c r="G82" s="71"/>
      <c r="H82" s="71"/>
      <c r="I82" s="66"/>
      <c r="J82" s="66"/>
      <c r="K82" s="66"/>
      <c r="L82" s="66"/>
      <c r="M82" s="66"/>
      <c r="N82" s="66"/>
      <c r="O82" s="66"/>
      <c r="P82" s="66"/>
      <c r="Q82" s="66"/>
      <c r="T82" s="41"/>
    </row>
    <row r="83" spans="2:20" ht="14.4" x14ac:dyDescent="0.3">
      <c r="B83" s="42"/>
      <c r="D83" s="70"/>
      <c r="E83" s="71"/>
      <c r="F83" s="71"/>
      <c r="G83" s="71"/>
      <c r="H83" s="71"/>
      <c r="I83" s="66"/>
      <c r="J83" s="66"/>
      <c r="K83" s="66"/>
      <c r="L83" s="66"/>
      <c r="M83" s="66"/>
      <c r="N83" s="66"/>
      <c r="O83" s="66"/>
      <c r="P83" s="66"/>
      <c r="Q83" s="66"/>
      <c r="T83" s="41"/>
    </row>
    <row r="84" spans="2:20" ht="14.4" x14ac:dyDescent="0.3">
      <c r="B84" s="42"/>
      <c r="D84" s="70"/>
      <c r="E84" s="71"/>
      <c r="F84" s="71"/>
      <c r="G84" s="71"/>
      <c r="H84" s="71"/>
      <c r="I84" s="66"/>
      <c r="J84" s="66"/>
      <c r="K84" s="66"/>
      <c r="L84" s="66"/>
      <c r="M84" s="66"/>
      <c r="N84" s="66"/>
      <c r="O84" s="66"/>
      <c r="P84" s="66"/>
      <c r="Q84" s="66"/>
      <c r="T84" s="41"/>
    </row>
    <row r="85" spans="2:20" ht="14.4" x14ac:dyDescent="0.3">
      <c r="B85" s="42"/>
      <c r="D85" s="70"/>
      <c r="E85" s="71"/>
      <c r="F85" s="71"/>
      <c r="G85" s="71"/>
      <c r="H85" s="71"/>
      <c r="I85" s="66"/>
      <c r="J85" s="66"/>
      <c r="K85" s="66"/>
      <c r="L85" s="66"/>
      <c r="M85" s="66"/>
      <c r="N85" s="66"/>
      <c r="O85" s="66"/>
      <c r="P85" s="66"/>
      <c r="Q85" s="66"/>
      <c r="T85" s="41"/>
    </row>
    <row r="86" spans="2:20" ht="14.4" x14ac:dyDescent="0.3">
      <c r="B86" s="42"/>
      <c r="D86" s="70"/>
      <c r="E86" s="71"/>
      <c r="F86" s="71"/>
      <c r="G86" s="71"/>
      <c r="H86" s="71"/>
      <c r="I86" s="66"/>
      <c r="J86" s="66"/>
      <c r="K86" s="66"/>
      <c r="L86" s="66"/>
      <c r="M86" s="66"/>
      <c r="N86" s="66"/>
      <c r="O86" s="66"/>
      <c r="P86" s="66"/>
      <c r="Q86" s="66"/>
      <c r="T86" s="41"/>
    </row>
    <row r="87" spans="2:20" ht="14.4" x14ac:dyDescent="0.3">
      <c r="B87" s="42"/>
      <c r="D87" s="70"/>
      <c r="E87" s="71"/>
      <c r="F87" s="71"/>
      <c r="G87" s="71"/>
      <c r="H87" s="71"/>
      <c r="I87" s="66"/>
      <c r="J87" s="66"/>
      <c r="K87" s="66"/>
      <c r="L87" s="66"/>
      <c r="M87" s="66"/>
      <c r="N87" s="66"/>
      <c r="O87" s="66"/>
      <c r="P87" s="66"/>
      <c r="Q87" s="66"/>
      <c r="T87" s="41"/>
    </row>
    <row r="88" spans="2:20" ht="14.4" x14ac:dyDescent="0.3">
      <c r="B88" s="42"/>
      <c r="D88" s="70"/>
      <c r="E88" s="71"/>
      <c r="F88" s="71"/>
      <c r="G88" s="71"/>
      <c r="H88" s="71"/>
      <c r="I88" s="66"/>
      <c r="J88" s="66"/>
      <c r="K88" s="66"/>
      <c r="L88" s="66"/>
      <c r="M88" s="66"/>
      <c r="N88" s="66"/>
      <c r="O88" s="66"/>
      <c r="P88" s="66"/>
      <c r="Q88" s="66"/>
      <c r="T88" s="41"/>
    </row>
    <row r="89" spans="2:20" ht="14.4" x14ac:dyDescent="0.3">
      <c r="B89" s="42"/>
      <c r="D89" s="70"/>
      <c r="E89" s="71"/>
      <c r="F89" s="71"/>
      <c r="G89" s="71"/>
      <c r="H89" s="71"/>
      <c r="I89" s="66"/>
      <c r="J89" s="66"/>
      <c r="K89" s="66"/>
      <c r="L89" s="66"/>
      <c r="M89" s="66"/>
      <c r="N89" s="66"/>
      <c r="O89" s="66"/>
      <c r="P89" s="66"/>
      <c r="Q89" s="66"/>
      <c r="T89" s="41"/>
    </row>
    <row r="90" spans="2:20" ht="14.4" x14ac:dyDescent="0.3">
      <c r="B90" s="42"/>
      <c r="D90" s="70"/>
      <c r="E90" s="71"/>
      <c r="F90" s="71"/>
      <c r="G90" s="71"/>
      <c r="H90" s="71"/>
      <c r="I90" s="66"/>
      <c r="J90" s="66"/>
      <c r="K90" s="66"/>
      <c r="L90" s="66"/>
      <c r="M90" s="66"/>
      <c r="N90" s="66"/>
      <c r="O90" s="66"/>
      <c r="P90" s="66"/>
      <c r="Q90" s="66"/>
      <c r="T90" s="41"/>
    </row>
    <row r="91" spans="2:20" ht="14.4" x14ac:dyDescent="0.3">
      <c r="B91" s="42"/>
      <c r="D91" s="70"/>
      <c r="E91" s="71"/>
      <c r="F91" s="71"/>
      <c r="G91" s="71"/>
      <c r="H91" s="71"/>
      <c r="I91" s="66"/>
      <c r="J91" s="66"/>
      <c r="K91" s="66"/>
      <c r="L91" s="66"/>
      <c r="M91" s="66"/>
      <c r="N91" s="66"/>
      <c r="O91" s="66"/>
      <c r="P91" s="66"/>
      <c r="Q91" s="66"/>
      <c r="T91" s="41"/>
    </row>
    <row r="92" spans="2:20" ht="14.4" x14ac:dyDescent="0.3">
      <c r="B92" s="42"/>
      <c r="D92" s="70"/>
      <c r="E92" s="71"/>
      <c r="F92" s="71"/>
      <c r="G92" s="71"/>
      <c r="H92" s="71"/>
      <c r="I92" s="66"/>
      <c r="J92" s="66"/>
      <c r="K92" s="66"/>
      <c r="L92" s="66"/>
      <c r="M92" s="66"/>
      <c r="N92" s="66"/>
      <c r="O92" s="66"/>
      <c r="P92" s="66"/>
      <c r="Q92" s="66"/>
      <c r="T92" s="41"/>
    </row>
    <row r="93" spans="2:20" ht="14.4" x14ac:dyDescent="0.3">
      <c r="B93" s="42"/>
      <c r="D93" s="70"/>
      <c r="E93" s="71"/>
      <c r="F93" s="71"/>
      <c r="G93" s="71"/>
      <c r="H93" s="71"/>
      <c r="I93" s="66"/>
      <c r="J93" s="66"/>
      <c r="K93" s="66"/>
      <c r="L93" s="66"/>
      <c r="M93" s="66"/>
      <c r="N93" s="66"/>
      <c r="O93" s="66"/>
      <c r="P93" s="66"/>
      <c r="Q93" s="66"/>
      <c r="T93" s="41"/>
    </row>
    <row r="94" spans="2:20" ht="14.4" x14ac:dyDescent="0.3">
      <c r="B94" s="42"/>
      <c r="D94" s="70"/>
      <c r="E94" s="71"/>
      <c r="F94" s="71"/>
      <c r="G94" s="71"/>
      <c r="H94" s="71"/>
      <c r="I94" s="66"/>
      <c r="J94" s="66"/>
      <c r="K94" s="66"/>
      <c r="L94" s="66"/>
      <c r="M94" s="66"/>
      <c r="N94" s="66"/>
      <c r="O94" s="66"/>
      <c r="P94" s="66"/>
      <c r="Q94" s="66"/>
      <c r="T94" s="41"/>
    </row>
    <row r="95" spans="2:20" ht="14.4" x14ac:dyDescent="0.3">
      <c r="B95" s="42"/>
      <c r="D95" s="70"/>
      <c r="E95" s="71"/>
      <c r="F95" s="71"/>
      <c r="G95" s="71"/>
      <c r="H95" s="71"/>
      <c r="I95" s="66"/>
      <c r="J95" s="66"/>
      <c r="K95" s="66"/>
      <c r="L95" s="66"/>
      <c r="M95" s="66"/>
      <c r="N95" s="66"/>
      <c r="O95" s="66"/>
      <c r="P95" s="66"/>
      <c r="Q95" s="66"/>
      <c r="T95" s="41"/>
    </row>
    <row r="96" spans="2:20" ht="14.4" x14ac:dyDescent="0.3">
      <c r="B96" s="42"/>
      <c r="D96" s="70"/>
      <c r="E96" s="71"/>
      <c r="F96" s="71"/>
      <c r="G96" s="71"/>
      <c r="H96" s="71"/>
      <c r="I96" s="66"/>
      <c r="J96" s="66"/>
      <c r="K96" s="66"/>
      <c r="L96" s="66"/>
      <c r="M96" s="66"/>
      <c r="N96" s="66"/>
      <c r="O96" s="66"/>
      <c r="P96" s="66"/>
      <c r="Q96" s="66"/>
      <c r="T96" s="41"/>
    </row>
    <row r="97" spans="2:20" ht="14.4" x14ac:dyDescent="0.3">
      <c r="B97" s="42"/>
      <c r="D97" s="70"/>
      <c r="E97" s="71"/>
      <c r="F97" s="71"/>
      <c r="G97" s="71"/>
      <c r="H97" s="71"/>
      <c r="I97" s="66"/>
      <c r="J97" s="66"/>
      <c r="K97" s="66"/>
      <c r="L97" s="66"/>
      <c r="M97" s="66"/>
      <c r="N97" s="66"/>
      <c r="O97" s="66"/>
      <c r="P97" s="66"/>
      <c r="Q97" s="66"/>
      <c r="T97" s="41"/>
    </row>
    <row r="98" spans="2:20" ht="14.4" x14ac:dyDescent="0.3">
      <c r="B98" s="42"/>
      <c r="D98" s="70"/>
      <c r="E98" s="71"/>
      <c r="F98" s="71"/>
      <c r="G98" s="71"/>
      <c r="H98" s="71"/>
      <c r="I98" s="66"/>
      <c r="J98" s="66"/>
      <c r="K98" s="66"/>
      <c r="L98" s="66"/>
      <c r="M98" s="66"/>
      <c r="N98" s="66"/>
      <c r="O98" s="66"/>
      <c r="P98" s="66"/>
      <c r="Q98" s="66"/>
      <c r="T98" s="41"/>
    </row>
    <row r="99" spans="2:20" ht="14.4" x14ac:dyDescent="0.3">
      <c r="B99" s="42"/>
      <c r="D99" s="70"/>
      <c r="E99" s="71"/>
      <c r="F99" s="71"/>
      <c r="G99" s="71"/>
      <c r="H99" s="71"/>
      <c r="I99" s="66"/>
      <c r="J99" s="66"/>
      <c r="K99" s="66"/>
      <c r="L99" s="66"/>
      <c r="M99" s="66"/>
      <c r="N99" s="66"/>
      <c r="O99" s="66"/>
      <c r="P99" s="66"/>
      <c r="Q99" s="66"/>
      <c r="T99" s="41"/>
    </row>
    <row r="100" spans="2:20" ht="54" customHeight="1" x14ac:dyDescent="0.3">
      <c r="B100" s="42"/>
      <c r="C100" s="63"/>
      <c r="D100" s="70"/>
      <c r="E100" s="71"/>
      <c r="F100" s="71"/>
      <c r="G100" s="71"/>
      <c r="H100" s="71"/>
      <c r="I100" s="66"/>
      <c r="J100" s="66"/>
      <c r="K100" s="66"/>
      <c r="L100" s="66"/>
      <c r="M100" s="66"/>
      <c r="N100" s="66"/>
      <c r="O100" s="66"/>
      <c r="P100" s="66"/>
      <c r="Q100" s="66"/>
      <c r="T100" s="41"/>
    </row>
    <row r="101" spans="2:20" x14ac:dyDescent="0.3">
      <c r="B101" s="42"/>
      <c r="C101" s="66"/>
      <c r="D101" s="66"/>
      <c r="E101" s="66"/>
      <c r="F101" s="66"/>
      <c r="G101" s="66"/>
      <c r="H101" s="66"/>
      <c r="I101" s="66"/>
      <c r="J101" s="66"/>
      <c r="K101" s="66"/>
      <c r="L101" s="66"/>
      <c r="M101" s="66"/>
      <c r="N101" s="66"/>
      <c r="O101" s="66"/>
      <c r="P101" s="66"/>
      <c r="Q101" s="66"/>
      <c r="R101" s="66"/>
      <c r="S101" s="66"/>
      <c r="T101" s="41"/>
    </row>
    <row r="102" spans="2:20" ht="14.4" thickBot="1" x14ac:dyDescent="0.35">
      <c r="B102" s="67"/>
      <c r="C102" s="68"/>
      <c r="D102" s="68"/>
      <c r="E102" s="68"/>
      <c r="F102" s="68"/>
      <c r="G102" s="68"/>
      <c r="H102" s="68"/>
      <c r="I102" s="68"/>
      <c r="J102" s="68"/>
      <c r="K102" s="68"/>
      <c r="L102" s="68"/>
      <c r="M102" s="68"/>
      <c r="N102" s="68"/>
      <c r="O102" s="68"/>
      <c r="P102" s="68"/>
      <c r="Q102" s="68"/>
      <c r="R102" s="68"/>
      <c r="S102" s="68"/>
      <c r="T102" s="69"/>
    </row>
    <row r="103" spans="2:20" ht="14.4" thickTop="1" x14ac:dyDescent="0.3"/>
  </sheetData>
  <pageMargins left="0.511811024" right="0.511811024" top="0.78740157499999996" bottom="0.78740157499999996" header="0.31496062000000002" footer="0.31496062000000002"/>
  <pageSetup paperSize="9" orientation="portrait" r:id="rId4"/>
  <drawing r:id="rId5"/>
  <extLst>
    <ext xmlns:x14="http://schemas.microsoft.com/office/spreadsheetml/2009/9/main" uri="{A8765BA9-456A-4dab-B4F3-ACF838C121DE}">
      <x14:slicerList>
        <x14:slicer r:id="rId6"/>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8EAE-EF04-4E74-9B31-8C6330660D88}">
  <sheetPr codeName="Planilha6"/>
  <dimension ref="A1:N209"/>
  <sheetViews>
    <sheetView workbookViewId="0">
      <selection activeCell="C13" sqref="C13"/>
    </sheetView>
  </sheetViews>
  <sheetFormatPr defaultColWidth="8.88671875" defaultRowHeight="14.4" x14ac:dyDescent="0.3"/>
  <cols>
    <col min="1" max="1" width="24.33203125" style="82" customWidth="1"/>
    <col min="2" max="4" width="23.33203125" style="80" customWidth="1"/>
    <col min="5" max="5" width="15.6640625" style="80" customWidth="1"/>
    <col min="6" max="6" width="16.109375" style="80" customWidth="1"/>
    <col min="7" max="7" width="8.88671875" style="80"/>
    <col min="8" max="8" width="22.33203125" style="80" customWidth="1"/>
    <col min="9" max="9" width="17" style="80" customWidth="1"/>
    <col min="10" max="12" width="8.88671875" style="80"/>
    <col min="13" max="13" width="20.33203125" style="80" customWidth="1"/>
    <col min="14" max="16384" width="8.88671875" style="80"/>
  </cols>
  <sheetData>
    <row r="1" spans="1:9" ht="87" customHeight="1" x14ac:dyDescent="0.3">
      <c r="A1" s="83" t="s">
        <v>33</v>
      </c>
      <c r="B1" s="83" t="s">
        <v>34</v>
      </c>
      <c r="C1" s="83" t="s">
        <v>35</v>
      </c>
      <c r="D1" s="83" t="s">
        <v>36</v>
      </c>
      <c r="E1" s="83" t="s">
        <v>37</v>
      </c>
      <c r="F1" s="83" t="s">
        <v>38</v>
      </c>
      <c r="H1" s="83" t="s">
        <v>39</v>
      </c>
      <c r="I1" s="83" t="s">
        <v>26</v>
      </c>
    </row>
    <row r="2" spans="1:9" x14ac:dyDescent="0.3">
      <c r="A2" s="84" t="s">
        <v>19</v>
      </c>
      <c r="B2" s="80" t="s">
        <v>70</v>
      </c>
      <c r="C2" s="85" t="s">
        <v>63</v>
      </c>
      <c r="D2" s="85" t="s">
        <v>74</v>
      </c>
      <c r="E2" s="85" t="s">
        <v>41</v>
      </c>
      <c r="F2" s="85"/>
      <c r="H2" s="126" t="s">
        <v>329</v>
      </c>
      <c r="I2" s="85">
        <f>COUNTIF(Lista_de_contribuições[Dispositivos],Tabela1[[#This Row],[Dispositivos da Norma]])</f>
        <v>1</v>
      </c>
    </row>
    <row r="3" spans="1:9" ht="14.4" customHeight="1" x14ac:dyDescent="0.3">
      <c r="A3" s="84" t="s">
        <v>19</v>
      </c>
      <c r="B3" s="85" t="s">
        <v>70</v>
      </c>
      <c r="C3" s="85" t="s">
        <v>62</v>
      </c>
      <c r="D3" s="85" t="s">
        <v>75</v>
      </c>
      <c r="E3" s="85" t="s">
        <v>41</v>
      </c>
      <c r="F3" s="85"/>
      <c r="H3" s="146" t="s">
        <v>276</v>
      </c>
      <c r="I3" s="85">
        <f>COUNTIF(Lista_de_contribuições[Dispositivos],Tabela1[[#This Row],[Dispositivos da Norma]])</f>
        <v>1</v>
      </c>
    </row>
    <row r="4" spans="1:9" ht="14.4" customHeight="1" x14ac:dyDescent="0.3">
      <c r="A4" s="84" t="s">
        <v>19</v>
      </c>
      <c r="B4" s="85" t="s">
        <v>70</v>
      </c>
      <c r="C4" s="85" t="s">
        <v>62</v>
      </c>
      <c r="D4" s="85" t="s">
        <v>236</v>
      </c>
      <c r="E4" s="85" t="s">
        <v>41</v>
      </c>
      <c r="F4" s="85"/>
      <c r="H4" s="146" t="s">
        <v>277</v>
      </c>
      <c r="I4" s="85">
        <f>COUNTIF(Lista_de_contribuições[Dispositivos],Tabela1[[#This Row],[Dispositivos da Norma]])</f>
        <v>2</v>
      </c>
    </row>
    <row r="5" spans="1:9" ht="14.4" customHeight="1" x14ac:dyDescent="0.3">
      <c r="A5" s="84" t="s">
        <v>20</v>
      </c>
      <c r="B5" s="85" t="s">
        <v>68</v>
      </c>
      <c r="C5" s="85" t="s">
        <v>63</v>
      </c>
      <c r="D5" s="85" t="s">
        <v>236</v>
      </c>
      <c r="E5" s="85" t="s">
        <v>41</v>
      </c>
      <c r="F5" s="85"/>
      <c r="H5" s="146" t="s">
        <v>278</v>
      </c>
      <c r="I5" s="85">
        <f>COUNTIF(Lista_de_contribuições[Dispositivos],Tabela1[[#This Row],[Dispositivos da Norma]])</f>
        <v>3</v>
      </c>
    </row>
    <row r="6" spans="1:9" ht="14.4" customHeight="1" x14ac:dyDescent="0.3">
      <c r="A6" s="84" t="s">
        <v>19</v>
      </c>
      <c r="B6" s="85" t="s">
        <v>70</v>
      </c>
      <c r="C6" s="85" t="s">
        <v>62</v>
      </c>
      <c r="D6" s="85" t="s">
        <v>75</v>
      </c>
      <c r="E6" s="85" t="s">
        <v>41</v>
      </c>
      <c r="F6" s="85"/>
      <c r="H6" s="146" t="s">
        <v>279</v>
      </c>
      <c r="I6" s="85">
        <f>COUNTIF(Lista_de_contribuições[Dispositivos],Tabela1[[#This Row],[Dispositivos da Norma]])</f>
        <v>2</v>
      </c>
    </row>
    <row r="7" spans="1:9" ht="14.4" customHeight="1" x14ac:dyDescent="0.3">
      <c r="A7" s="84" t="s">
        <v>19</v>
      </c>
      <c r="B7" s="85" t="s">
        <v>70</v>
      </c>
      <c r="C7" s="85" t="s">
        <v>63</v>
      </c>
      <c r="D7" s="85" t="s">
        <v>236</v>
      </c>
      <c r="E7" s="85" t="s">
        <v>41</v>
      </c>
      <c r="F7" s="85"/>
      <c r="H7" s="146" t="s">
        <v>280</v>
      </c>
      <c r="I7" s="85">
        <f>COUNTIF(Lista_de_contribuições[Dispositivos],Tabela1[[#This Row],[Dispositivos da Norma]])</f>
        <v>1</v>
      </c>
    </row>
    <row r="8" spans="1:9" ht="14.4" customHeight="1" x14ac:dyDescent="0.3">
      <c r="A8" s="84"/>
      <c r="B8" s="158"/>
      <c r="C8" s="85"/>
      <c r="D8" s="85"/>
      <c r="E8" s="85"/>
      <c r="F8" s="85"/>
      <c r="H8" s="146" t="s">
        <v>281</v>
      </c>
      <c r="I8" s="85">
        <f>COUNTIF(Lista_de_contribuições[Dispositivos],Tabela1[[#This Row],[Dispositivos da Norma]])</f>
        <v>1</v>
      </c>
    </row>
    <row r="9" spans="1:9" ht="14.4" customHeight="1" x14ac:dyDescent="0.3">
      <c r="A9" s="84"/>
      <c r="B9" s="85"/>
      <c r="C9" s="85"/>
      <c r="D9" s="85"/>
      <c r="E9" s="85"/>
      <c r="F9" s="85"/>
      <c r="H9" s="146" t="s">
        <v>282</v>
      </c>
      <c r="I9" s="85">
        <f>COUNTIF(Lista_de_contribuições[Dispositivos],Tabela1[[#This Row],[Dispositivos da Norma]])</f>
        <v>1</v>
      </c>
    </row>
    <row r="10" spans="1:9" ht="14.4" customHeight="1" x14ac:dyDescent="0.3">
      <c r="A10" s="84"/>
      <c r="B10" s="85"/>
      <c r="C10" s="85"/>
      <c r="D10" s="85"/>
      <c r="E10" s="85"/>
      <c r="F10" s="85"/>
      <c r="H10" s="146" t="s">
        <v>283</v>
      </c>
      <c r="I10" s="85">
        <f>COUNTIF(Lista_de_contribuições[Dispositivos],Tabela1[[#This Row],[Dispositivos da Norma]])</f>
        <v>1</v>
      </c>
    </row>
    <row r="11" spans="1:9" ht="14.4" customHeight="1" x14ac:dyDescent="0.3">
      <c r="A11" s="84"/>
      <c r="B11" s="85"/>
      <c r="C11" s="85"/>
      <c r="D11" s="85"/>
      <c r="E11" s="85"/>
      <c r="F11" s="85"/>
      <c r="H11" s="146" t="s">
        <v>284</v>
      </c>
      <c r="I11" s="85">
        <f>COUNTIF(Lista_de_contribuições[Dispositivos],Tabela1[[#This Row],[Dispositivos da Norma]])</f>
        <v>1</v>
      </c>
    </row>
    <row r="12" spans="1:9" ht="14.4" customHeight="1" x14ac:dyDescent="0.3">
      <c r="A12" s="84"/>
      <c r="B12" s="85"/>
      <c r="C12" s="85"/>
      <c r="D12" s="85"/>
      <c r="E12" s="85"/>
      <c r="F12" s="85"/>
      <c r="H12" s="146" t="s">
        <v>285</v>
      </c>
      <c r="I12" s="85">
        <f>COUNTIF(Lista_de_contribuições[Dispositivos],Tabela1[[#This Row],[Dispositivos da Norma]])</f>
        <v>1</v>
      </c>
    </row>
    <row r="13" spans="1:9" ht="14.4" customHeight="1" x14ac:dyDescent="0.3">
      <c r="A13" s="84"/>
      <c r="B13" s="85"/>
      <c r="C13" s="85"/>
      <c r="D13" s="85"/>
      <c r="E13" s="85"/>
      <c r="F13" s="85"/>
      <c r="H13" s="146" t="s">
        <v>286</v>
      </c>
      <c r="I13" s="85">
        <f>COUNTIF(Lista_de_contribuições[Dispositivos],Tabela1[[#This Row],[Dispositivos da Norma]])</f>
        <v>1</v>
      </c>
    </row>
    <row r="14" spans="1:9" ht="14.4" customHeight="1" x14ac:dyDescent="0.3">
      <c r="A14" s="84"/>
      <c r="B14" s="85"/>
      <c r="C14" s="85"/>
      <c r="D14" s="85"/>
      <c r="E14" s="85"/>
      <c r="F14" s="85"/>
      <c r="H14" s="146" t="s">
        <v>287</v>
      </c>
      <c r="I14" s="85">
        <f>COUNTIF(Lista_de_contribuições[Dispositivos],Tabela1[[#This Row],[Dispositivos da Norma]])</f>
        <v>1</v>
      </c>
    </row>
    <row r="15" spans="1:9" ht="14.4" customHeight="1" x14ac:dyDescent="0.3">
      <c r="A15" s="84"/>
      <c r="B15" s="85"/>
      <c r="C15" s="85"/>
      <c r="D15" s="85"/>
      <c r="E15" s="85"/>
      <c r="F15" s="85"/>
      <c r="H15" s="146" t="s">
        <v>288</v>
      </c>
      <c r="I15" s="85">
        <f>COUNTIF(Lista_de_contribuições[Dispositivos],Tabela1[[#This Row],[Dispositivos da Norma]])</f>
        <v>1</v>
      </c>
    </row>
    <row r="16" spans="1:9" ht="14.4" customHeight="1" x14ac:dyDescent="0.3">
      <c r="A16" s="84"/>
      <c r="B16" s="85"/>
      <c r="C16" s="85"/>
      <c r="D16" s="85"/>
      <c r="E16" s="85"/>
      <c r="F16" s="85"/>
      <c r="H16" s="146" t="s">
        <v>289</v>
      </c>
      <c r="I16" s="85">
        <f>COUNTIF(Lista_de_contribuições[Dispositivos],Tabela1[[#This Row],[Dispositivos da Norma]])</f>
        <v>1</v>
      </c>
    </row>
    <row r="17" spans="1:14" ht="14.4" customHeight="1" x14ac:dyDescent="0.3">
      <c r="A17" s="84"/>
      <c r="B17" s="85"/>
      <c r="C17" s="85"/>
      <c r="D17" s="85"/>
      <c r="E17" s="85"/>
      <c r="F17" s="85"/>
      <c r="H17" s="146" t="s">
        <v>290</v>
      </c>
      <c r="I17" s="85">
        <f>COUNTIF(Lista_de_contribuições[Dispositivos],Tabela1[[#This Row],[Dispositivos da Norma]])</f>
        <v>1</v>
      </c>
    </row>
    <row r="18" spans="1:14" ht="14.4" customHeight="1" x14ac:dyDescent="0.3">
      <c r="A18" s="84"/>
      <c r="B18" s="85"/>
      <c r="C18" s="85"/>
      <c r="D18" s="85"/>
      <c r="E18" s="85"/>
      <c r="F18" s="85"/>
      <c r="H18" s="146" t="s">
        <v>291</v>
      </c>
      <c r="I18" s="85">
        <f>COUNTIF(Lista_de_contribuições[Dispositivos],Tabela1[[#This Row],[Dispositivos da Norma]])</f>
        <v>1</v>
      </c>
    </row>
    <row r="19" spans="1:14" ht="14.4" customHeight="1" x14ac:dyDescent="0.3">
      <c r="A19" s="84"/>
      <c r="B19" s="85"/>
      <c r="C19" s="85"/>
      <c r="D19" s="85"/>
      <c r="E19" s="85"/>
      <c r="F19" s="85"/>
      <c r="H19" s="146" t="s">
        <v>292</v>
      </c>
      <c r="I19" s="85">
        <f>COUNTIF(Lista_de_contribuições[Dispositivos],Tabela1[[#This Row],[Dispositivos da Norma]])</f>
        <v>1</v>
      </c>
    </row>
    <row r="20" spans="1:14" ht="14.4" customHeight="1" x14ac:dyDescent="0.3">
      <c r="A20" s="84"/>
      <c r="B20" s="85"/>
      <c r="C20" s="85"/>
      <c r="D20" s="85"/>
      <c r="E20" s="85"/>
      <c r="F20" s="85"/>
      <c r="H20" s="146" t="s">
        <v>293</v>
      </c>
      <c r="I20" s="85">
        <f>COUNTIF(Lista_de_contribuições[Dispositivos],Tabela1[[#This Row],[Dispositivos da Norma]])</f>
        <v>3</v>
      </c>
      <c r="M20" s="85"/>
      <c r="N20" s="85"/>
    </row>
    <row r="21" spans="1:14" ht="14.4" customHeight="1" x14ac:dyDescent="0.3">
      <c r="A21" s="84"/>
      <c r="B21" s="85"/>
      <c r="C21" s="85"/>
      <c r="D21" s="85"/>
      <c r="E21" s="85"/>
      <c r="F21" s="85"/>
      <c r="H21" s="146" t="s">
        <v>294</v>
      </c>
      <c r="I21" s="85">
        <f>COUNTIF(Lista_de_contribuições[Dispositivos],Tabela1[[#This Row],[Dispositivos da Norma]])</f>
        <v>2</v>
      </c>
      <c r="M21" s="85"/>
      <c r="N21" s="85"/>
    </row>
    <row r="22" spans="1:14" ht="14.4" customHeight="1" x14ac:dyDescent="0.3">
      <c r="A22" s="84"/>
      <c r="C22" s="85"/>
      <c r="D22" s="85"/>
      <c r="E22" s="85"/>
      <c r="F22" s="85"/>
      <c r="H22" s="146" t="s">
        <v>295</v>
      </c>
      <c r="I22" s="85">
        <f>COUNTIF(Lista_de_contribuições[Dispositivos],Tabela1[[#This Row],[Dispositivos da Norma]])</f>
        <v>2</v>
      </c>
      <c r="M22" s="85"/>
      <c r="N22" s="85"/>
    </row>
    <row r="23" spans="1:14" ht="14.4" customHeight="1" x14ac:dyDescent="0.3">
      <c r="A23" s="84"/>
      <c r="C23" s="85"/>
      <c r="D23" s="85"/>
      <c r="E23" s="85"/>
      <c r="F23" s="85"/>
      <c r="H23" s="146" t="s">
        <v>296</v>
      </c>
      <c r="I23" s="85">
        <f>COUNTIF(Lista_de_contribuições[Dispositivos],Tabela1[[#This Row],[Dispositivos da Norma]])</f>
        <v>2</v>
      </c>
      <c r="M23" s="85"/>
      <c r="N23" s="85"/>
    </row>
    <row r="24" spans="1:14" ht="14.4" customHeight="1" x14ac:dyDescent="0.3">
      <c r="A24" s="84"/>
      <c r="B24" s="85"/>
      <c r="C24" s="85"/>
      <c r="D24" s="85"/>
      <c r="E24" s="85"/>
      <c r="F24" s="85"/>
      <c r="H24" s="146" t="s">
        <v>297</v>
      </c>
      <c r="I24" s="85">
        <f>COUNTIF(Lista_de_contribuições[Dispositivos],Tabela1[[#This Row],[Dispositivos da Norma]])</f>
        <v>2</v>
      </c>
      <c r="M24" s="85"/>
      <c r="N24" s="85"/>
    </row>
    <row r="25" spans="1:14" ht="14.4" customHeight="1" x14ac:dyDescent="0.3">
      <c r="A25" s="84"/>
      <c r="B25" s="85"/>
      <c r="C25" s="85"/>
      <c r="D25" s="85"/>
      <c r="E25" s="85"/>
      <c r="F25" s="85"/>
      <c r="H25" s="146" t="s">
        <v>298</v>
      </c>
      <c r="I25" s="85">
        <f>COUNTIF(Lista_de_contribuições[Dispositivos],Tabela1[[#This Row],[Dispositivos da Norma]])</f>
        <v>2</v>
      </c>
      <c r="M25" s="85"/>
      <c r="N25" s="85"/>
    </row>
    <row r="26" spans="1:14" ht="14.4" customHeight="1" x14ac:dyDescent="0.3">
      <c r="A26" s="84"/>
      <c r="B26" s="85"/>
      <c r="C26" s="85"/>
      <c r="D26" s="85"/>
      <c r="E26" s="85"/>
      <c r="F26" s="85"/>
      <c r="H26" s="146" t="s">
        <v>299</v>
      </c>
      <c r="I26" s="85">
        <f>COUNTIF(Lista_de_contribuições[Dispositivos],Tabela1[[#This Row],[Dispositivos da Norma]])</f>
        <v>2</v>
      </c>
      <c r="M26" s="85"/>
      <c r="N26" s="85"/>
    </row>
    <row r="27" spans="1:14" ht="14.4" customHeight="1" x14ac:dyDescent="0.3">
      <c r="A27" s="84"/>
      <c r="B27" s="85"/>
      <c r="C27" s="85"/>
      <c r="D27" s="85"/>
      <c r="E27" s="85"/>
      <c r="F27" s="85"/>
      <c r="H27" s="146" t="s">
        <v>300</v>
      </c>
      <c r="I27" s="85">
        <f>COUNTIF(Lista_de_contribuições[Dispositivos],Tabela1[[#This Row],[Dispositivos da Norma]])</f>
        <v>2</v>
      </c>
      <c r="M27" s="85"/>
      <c r="N27" s="85"/>
    </row>
    <row r="28" spans="1:14" ht="14.4" customHeight="1" x14ac:dyDescent="0.3">
      <c r="A28" s="84"/>
      <c r="C28" s="85"/>
      <c r="D28" s="85"/>
      <c r="E28" s="85"/>
      <c r="F28" s="85"/>
      <c r="H28" s="146" t="s">
        <v>301</v>
      </c>
      <c r="I28" s="85">
        <f>COUNTIF(Lista_de_contribuições[Dispositivos],Tabela1[[#This Row],[Dispositivos da Norma]])</f>
        <v>2</v>
      </c>
      <c r="M28" s="85"/>
      <c r="N28" s="85"/>
    </row>
    <row r="29" spans="1:14" ht="14.4" customHeight="1" x14ac:dyDescent="0.3">
      <c r="A29" s="84"/>
      <c r="C29" s="85"/>
      <c r="D29" s="85"/>
      <c r="E29" s="85"/>
      <c r="F29" s="85"/>
      <c r="H29" s="146" t="s">
        <v>302</v>
      </c>
      <c r="I29" s="85">
        <f>COUNTIF(Lista_de_contribuições[Dispositivos],Tabela1[[#This Row],[Dispositivos da Norma]])</f>
        <v>2</v>
      </c>
      <c r="M29" s="85"/>
      <c r="N29" s="85"/>
    </row>
    <row r="30" spans="1:14" x14ac:dyDescent="0.3">
      <c r="A30" s="84"/>
      <c r="B30" s="85"/>
      <c r="C30" s="85"/>
      <c r="D30" s="85"/>
      <c r="E30" s="85"/>
      <c r="F30" s="85"/>
      <c r="H30" s="146" t="s">
        <v>303</v>
      </c>
      <c r="I30" s="85">
        <f>COUNTIF(Lista_de_contribuições[Dispositivos],Tabela1[[#This Row],[Dispositivos da Norma]])</f>
        <v>2</v>
      </c>
      <c r="M30" s="85"/>
      <c r="N30" s="85"/>
    </row>
    <row r="31" spans="1:14" x14ac:dyDescent="0.3">
      <c r="A31" s="84"/>
      <c r="B31" s="85"/>
      <c r="C31" s="85"/>
      <c r="D31" s="85"/>
      <c r="E31" s="85"/>
      <c r="F31" s="85"/>
      <c r="H31" s="146" t="s">
        <v>304</v>
      </c>
      <c r="I31" s="85">
        <f>COUNTIF(Lista_de_contribuições[Dispositivos],Tabela1[[#This Row],[Dispositivos da Norma]])</f>
        <v>2</v>
      </c>
      <c r="M31" s="85"/>
      <c r="N31" s="85"/>
    </row>
    <row r="32" spans="1:14" x14ac:dyDescent="0.3">
      <c r="A32" s="84"/>
      <c r="B32" s="85"/>
      <c r="C32" s="85"/>
      <c r="D32" s="85"/>
      <c r="E32" s="85"/>
      <c r="F32" s="85"/>
      <c r="H32" s="146" t="s">
        <v>305</v>
      </c>
      <c r="I32" s="85">
        <f>COUNTIF(Lista_de_contribuições[Dispositivos],Tabela1[[#This Row],[Dispositivos da Norma]])</f>
        <v>2</v>
      </c>
      <c r="M32" s="85"/>
      <c r="N32" s="85"/>
    </row>
    <row r="33" spans="1:14" x14ac:dyDescent="0.3">
      <c r="A33" s="84"/>
      <c r="B33" s="85"/>
      <c r="C33" s="85"/>
      <c r="D33" s="85"/>
      <c r="E33" s="85"/>
      <c r="F33" s="85"/>
      <c r="H33" s="146" t="s">
        <v>306</v>
      </c>
      <c r="I33" s="85">
        <f>COUNTIF(Lista_de_contribuições[Dispositivos],Tabela1[[#This Row],[Dispositivos da Norma]])</f>
        <v>2</v>
      </c>
      <c r="M33" s="85"/>
      <c r="N33" s="85"/>
    </row>
    <row r="34" spans="1:14" x14ac:dyDescent="0.3">
      <c r="A34" s="84"/>
      <c r="C34" s="85"/>
      <c r="D34" s="85"/>
      <c r="E34" s="85"/>
      <c r="F34" s="85"/>
      <c r="H34" s="146" t="s">
        <v>307</v>
      </c>
      <c r="I34" s="85">
        <f>COUNTIF(Lista_de_contribuições[Dispositivos],Tabela1[[#This Row],[Dispositivos da Norma]])</f>
        <v>2</v>
      </c>
      <c r="M34" s="85"/>
      <c r="N34" s="85"/>
    </row>
    <row r="35" spans="1:14" x14ac:dyDescent="0.3">
      <c r="A35" s="84"/>
      <c r="C35" s="85"/>
      <c r="D35" s="85"/>
      <c r="E35" s="85"/>
      <c r="F35" s="85"/>
      <c r="H35" s="146" t="s">
        <v>308</v>
      </c>
      <c r="I35" s="85">
        <f>COUNTIF(Lista_de_contribuições[Dispositivos],Tabela1[[#This Row],[Dispositivos da Norma]])</f>
        <v>2</v>
      </c>
      <c r="M35" s="85"/>
      <c r="N35" s="85"/>
    </row>
    <row r="36" spans="1:14" x14ac:dyDescent="0.3">
      <c r="A36" s="104"/>
      <c r="B36" s="85"/>
      <c r="C36" s="85"/>
      <c r="D36" s="85"/>
      <c r="E36" s="85"/>
      <c r="F36" s="85"/>
      <c r="H36" s="146" t="s">
        <v>309</v>
      </c>
      <c r="I36" s="85">
        <f>COUNTIF(Lista_de_contribuições[Dispositivos],Tabela1[[#This Row],[Dispositivos da Norma]])</f>
        <v>2</v>
      </c>
      <c r="M36" s="85"/>
      <c r="N36" s="85"/>
    </row>
    <row r="37" spans="1:14" x14ac:dyDescent="0.3">
      <c r="A37" s="104"/>
      <c r="B37" s="85"/>
      <c r="C37" s="85"/>
      <c r="D37" s="85"/>
      <c r="E37" s="85"/>
      <c r="F37" s="85"/>
      <c r="H37" s="146" t="s">
        <v>310</v>
      </c>
      <c r="I37" s="85">
        <f>COUNTIF(Lista_de_contribuições[Dispositivos],Tabela1[[#This Row],[Dispositivos da Norma]])</f>
        <v>2</v>
      </c>
    </row>
    <row r="38" spans="1:14" x14ac:dyDescent="0.3">
      <c r="A38" s="104"/>
      <c r="B38" s="85"/>
      <c r="C38" s="85"/>
      <c r="D38" s="85"/>
      <c r="E38" s="85"/>
      <c r="F38" s="85"/>
      <c r="H38" s="146" t="s">
        <v>311</v>
      </c>
      <c r="I38" s="85">
        <f>COUNTIF(Lista_de_contribuições[Dispositivos],Tabela1[[#This Row],[Dispositivos da Norma]])</f>
        <v>2</v>
      </c>
    </row>
    <row r="39" spans="1:14" x14ac:dyDescent="0.3">
      <c r="A39" s="104"/>
      <c r="B39" s="85"/>
      <c r="C39" s="85"/>
      <c r="D39" s="85"/>
      <c r="E39" s="85"/>
      <c r="F39" s="85"/>
      <c r="H39" s="146" t="s">
        <v>312</v>
      </c>
      <c r="I39" s="85">
        <f>COUNTIF(Lista_de_contribuições[Dispositivos],Tabela1[[#This Row],[Dispositivos da Norma]])</f>
        <v>2</v>
      </c>
    </row>
    <row r="40" spans="1:14" x14ac:dyDescent="0.3">
      <c r="A40" s="104"/>
      <c r="B40" s="85"/>
      <c r="C40" s="85"/>
      <c r="D40" s="85"/>
      <c r="E40" s="85"/>
      <c r="F40" s="85"/>
      <c r="H40" s="146" t="s">
        <v>313</v>
      </c>
      <c r="I40" s="85">
        <f>COUNTIF(Lista_de_contribuições[Dispositivos],Tabela1[[#This Row],[Dispositivos da Norma]])</f>
        <v>2</v>
      </c>
    </row>
    <row r="41" spans="1:14" x14ac:dyDescent="0.3">
      <c r="A41" s="104"/>
      <c r="B41" s="85"/>
      <c r="C41" s="85"/>
      <c r="D41" s="85"/>
      <c r="E41" s="85"/>
      <c r="F41" s="85"/>
      <c r="H41" s="146" t="s">
        <v>314</v>
      </c>
      <c r="I41" s="85">
        <f>COUNTIF(Lista_de_contribuições[Dispositivos],Tabela1[[#This Row],[Dispositivos da Norma]])</f>
        <v>2</v>
      </c>
    </row>
    <row r="42" spans="1:14" x14ac:dyDescent="0.3">
      <c r="A42" s="104"/>
      <c r="B42" s="85"/>
      <c r="C42" s="85"/>
      <c r="D42" s="85"/>
      <c r="E42" s="85"/>
      <c r="F42" s="85"/>
      <c r="H42" s="146" t="s">
        <v>315</v>
      </c>
      <c r="I42" s="85">
        <f>COUNTIF(Lista_de_contribuições[Dispositivos],Tabela1[[#This Row],[Dispositivos da Norma]])</f>
        <v>2</v>
      </c>
    </row>
    <row r="43" spans="1:14" x14ac:dyDescent="0.3">
      <c r="A43" s="104"/>
      <c r="B43" s="85"/>
      <c r="C43" s="85"/>
      <c r="D43" s="85"/>
      <c r="E43" s="85"/>
      <c r="F43" s="85"/>
      <c r="H43" s="146" t="s">
        <v>316</v>
      </c>
      <c r="I43" s="85">
        <f>COUNTIF(Lista_de_contribuições[Dispositivos],Tabela1[[#This Row],[Dispositivos da Norma]])</f>
        <v>2</v>
      </c>
    </row>
    <row r="44" spans="1:14" x14ac:dyDescent="0.3">
      <c r="A44" s="104"/>
      <c r="B44" s="85"/>
      <c r="C44" s="85"/>
      <c r="D44" s="85"/>
      <c r="E44" s="85"/>
      <c r="F44" s="85"/>
      <c r="H44" s="146" t="s">
        <v>317</v>
      </c>
      <c r="I44" s="85">
        <f>COUNTIF(Lista_de_contribuições[Dispositivos],Tabela1[[#This Row],[Dispositivos da Norma]])</f>
        <v>3</v>
      </c>
    </row>
    <row r="45" spans="1:14" x14ac:dyDescent="0.3">
      <c r="A45" s="104"/>
      <c r="B45" s="85"/>
      <c r="C45" s="85"/>
      <c r="D45" s="85"/>
      <c r="E45" s="85"/>
      <c r="F45" s="85"/>
      <c r="H45" s="146" t="s">
        <v>318</v>
      </c>
      <c r="I45" s="85">
        <f>COUNTIF(Lista_de_contribuições[Dispositivos],Tabela1[[#This Row],[Dispositivos da Norma]])</f>
        <v>1</v>
      </c>
    </row>
    <row r="46" spans="1:14" x14ac:dyDescent="0.3">
      <c r="A46" s="104"/>
      <c r="B46" s="85"/>
      <c r="C46" s="85"/>
      <c r="D46" s="85"/>
      <c r="E46" s="85"/>
      <c r="F46" s="85"/>
      <c r="H46" s="146" t="s">
        <v>319</v>
      </c>
      <c r="I46" s="85">
        <f>COUNTIF(Lista_de_contribuições[Dispositivos],Tabela1[[#This Row],[Dispositivos da Norma]])</f>
        <v>1</v>
      </c>
    </row>
    <row r="47" spans="1:14" x14ac:dyDescent="0.3">
      <c r="A47" s="104"/>
      <c r="B47" s="85"/>
      <c r="C47" s="85"/>
      <c r="D47" s="85"/>
      <c r="E47" s="85"/>
      <c r="F47" s="85"/>
      <c r="H47" s="146" t="s">
        <v>320</v>
      </c>
      <c r="I47" s="85">
        <f>COUNTIF(Lista_de_contribuições[Dispositivos],Tabela1[[#This Row],[Dispositivos da Norma]])</f>
        <v>1</v>
      </c>
    </row>
    <row r="48" spans="1:14" x14ac:dyDescent="0.3">
      <c r="A48" s="104"/>
      <c r="B48" s="85"/>
      <c r="C48" s="85"/>
      <c r="D48" s="85"/>
      <c r="E48" s="85"/>
      <c r="F48" s="85"/>
      <c r="H48" s="146" t="s">
        <v>321</v>
      </c>
      <c r="I48" s="85">
        <f>COUNTIF(Lista_de_contribuições[Dispositivos],Tabela1[[#This Row],[Dispositivos da Norma]])</f>
        <v>2</v>
      </c>
    </row>
    <row r="49" spans="1:9" x14ac:dyDescent="0.3">
      <c r="A49" s="104"/>
      <c r="B49" s="85"/>
      <c r="C49" s="85"/>
      <c r="D49" s="85"/>
      <c r="E49" s="85"/>
      <c r="F49" s="85"/>
      <c r="H49" s="146" t="s">
        <v>322</v>
      </c>
      <c r="I49" s="85">
        <f>COUNTIF(Lista_de_contribuições[Dispositivos],Tabela1[[#This Row],[Dispositivos da Norma]])</f>
        <v>2</v>
      </c>
    </row>
    <row r="50" spans="1:9" x14ac:dyDescent="0.3">
      <c r="A50" s="104"/>
      <c r="B50" s="85"/>
      <c r="C50" s="85"/>
      <c r="D50" s="85"/>
      <c r="E50" s="85"/>
      <c r="F50" s="85"/>
      <c r="H50" s="146" t="s">
        <v>323</v>
      </c>
      <c r="I50" s="85">
        <f>COUNTIF(Lista_de_contribuições[Dispositivos],Tabela1[[#This Row],[Dispositivos da Norma]])</f>
        <v>2</v>
      </c>
    </row>
    <row r="51" spans="1:9" x14ac:dyDescent="0.3">
      <c r="A51" s="104"/>
      <c r="B51" s="85"/>
      <c r="C51" s="85"/>
      <c r="D51" s="85"/>
      <c r="E51" s="85"/>
      <c r="F51" s="85"/>
      <c r="H51" s="146" t="s">
        <v>324</v>
      </c>
      <c r="I51" s="85">
        <f>COUNTIF(Lista_de_contribuições[Dispositivos],Tabela1[[#This Row],[Dispositivos da Norma]])</f>
        <v>2</v>
      </c>
    </row>
    <row r="52" spans="1:9" x14ac:dyDescent="0.3">
      <c r="A52" s="104"/>
      <c r="B52" s="85"/>
      <c r="C52" s="85"/>
      <c r="D52" s="85"/>
      <c r="E52" s="85"/>
      <c r="F52" s="85"/>
      <c r="H52" s="146" t="s">
        <v>325</v>
      </c>
      <c r="I52" s="85">
        <f>COUNTIF(Lista_de_contribuições[Dispositivos],Tabela1[[#This Row],[Dispositivos da Norma]])</f>
        <v>4</v>
      </c>
    </row>
    <row r="53" spans="1:9" x14ac:dyDescent="0.3">
      <c r="A53" s="104"/>
      <c r="B53" s="85"/>
      <c r="C53" s="85"/>
      <c r="D53" s="85"/>
      <c r="E53" s="85"/>
      <c r="F53" s="85"/>
      <c r="H53" s="146" t="s">
        <v>326</v>
      </c>
      <c r="I53" s="85">
        <f>COUNTIF(Lista_de_contribuições[Dispositivos],Tabela1[[#This Row],[Dispositivos da Norma]])</f>
        <v>3</v>
      </c>
    </row>
    <row r="54" spans="1:9" x14ac:dyDescent="0.3">
      <c r="A54" s="104"/>
      <c r="B54" s="85"/>
      <c r="C54" s="85"/>
      <c r="D54" s="85"/>
      <c r="E54" s="85"/>
      <c r="F54" s="85"/>
    </row>
    <row r="55" spans="1:9" x14ac:dyDescent="0.3">
      <c r="A55" s="104"/>
      <c r="B55" s="85"/>
      <c r="C55" s="85"/>
      <c r="D55" s="85"/>
      <c r="E55" s="85"/>
      <c r="F55" s="85"/>
    </row>
    <row r="56" spans="1:9" x14ac:dyDescent="0.3">
      <c r="A56" s="104"/>
      <c r="B56" s="85"/>
      <c r="C56" s="85"/>
      <c r="D56" s="85"/>
      <c r="E56" s="85"/>
      <c r="F56" s="85"/>
    </row>
    <row r="57" spans="1:9" x14ac:dyDescent="0.3">
      <c r="A57" s="104"/>
      <c r="B57" s="85"/>
      <c r="C57" s="85"/>
      <c r="D57" s="85"/>
      <c r="E57" s="85"/>
      <c r="F57" s="85"/>
    </row>
    <row r="58" spans="1:9" x14ac:dyDescent="0.3">
      <c r="A58" s="104"/>
      <c r="B58" s="85"/>
      <c r="C58" s="85"/>
      <c r="D58" s="85"/>
      <c r="E58" s="85"/>
      <c r="F58" s="85"/>
    </row>
    <row r="59" spans="1:9" x14ac:dyDescent="0.3">
      <c r="A59" s="104"/>
      <c r="B59" s="85"/>
      <c r="C59" s="85"/>
      <c r="D59" s="85"/>
      <c r="E59" s="85"/>
      <c r="F59" s="85"/>
    </row>
    <row r="60" spans="1:9" x14ac:dyDescent="0.3">
      <c r="A60" s="104"/>
      <c r="B60" s="85"/>
      <c r="C60" s="85"/>
      <c r="D60" s="85"/>
      <c r="E60" s="85"/>
      <c r="F60" s="85"/>
    </row>
    <row r="61" spans="1:9" x14ac:dyDescent="0.3">
      <c r="A61" s="104"/>
      <c r="B61" s="85"/>
      <c r="C61" s="85"/>
      <c r="D61" s="85"/>
      <c r="E61" s="85"/>
      <c r="F61" s="85"/>
    </row>
    <row r="62" spans="1:9" x14ac:dyDescent="0.3">
      <c r="A62" s="104"/>
      <c r="B62" s="85"/>
      <c r="C62" s="85"/>
      <c r="D62" s="85"/>
      <c r="E62" s="85"/>
      <c r="F62" s="85"/>
    </row>
    <row r="63" spans="1:9" x14ac:dyDescent="0.3">
      <c r="A63" s="104"/>
      <c r="B63" s="85"/>
      <c r="C63" s="85"/>
      <c r="D63" s="85"/>
      <c r="E63" s="85"/>
      <c r="F63" s="85"/>
    </row>
    <row r="64" spans="1:9" x14ac:dyDescent="0.3">
      <c r="A64" s="104"/>
      <c r="B64" s="85"/>
      <c r="C64" s="85"/>
      <c r="D64" s="85"/>
      <c r="E64" s="85"/>
      <c r="F64" s="85"/>
    </row>
    <row r="65" spans="1:6" x14ac:dyDescent="0.3">
      <c r="A65" s="104"/>
      <c r="B65" s="85"/>
      <c r="C65" s="85"/>
      <c r="D65" s="85"/>
      <c r="E65" s="85"/>
      <c r="F65" s="85"/>
    </row>
    <row r="66" spans="1:6" x14ac:dyDescent="0.3">
      <c r="A66" s="104"/>
      <c r="B66" s="85"/>
      <c r="C66" s="85"/>
      <c r="D66" s="85"/>
      <c r="E66" s="85"/>
      <c r="F66" s="85"/>
    </row>
    <row r="67" spans="1:6" x14ac:dyDescent="0.3">
      <c r="A67" s="104"/>
      <c r="B67" s="85"/>
      <c r="C67" s="85"/>
      <c r="D67" s="85"/>
      <c r="E67" s="85"/>
      <c r="F67" s="85"/>
    </row>
    <row r="68" spans="1:6" x14ac:dyDescent="0.3">
      <c r="A68" s="104"/>
      <c r="B68" s="85"/>
      <c r="C68" s="85"/>
      <c r="D68" s="85"/>
      <c r="E68" s="85"/>
      <c r="F68" s="85"/>
    </row>
    <row r="69" spans="1:6" x14ac:dyDescent="0.3">
      <c r="A69" s="104"/>
      <c r="B69" s="85"/>
      <c r="C69" s="85"/>
      <c r="D69" s="85"/>
      <c r="E69" s="85"/>
      <c r="F69" s="85"/>
    </row>
    <row r="70" spans="1:6" x14ac:dyDescent="0.3">
      <c r="A70" s="104"/>
      <c r="B70" s="85"/>
      <c r="C70" s="85"/>
      <c r="D70" s="85"/>
      <c r="E70" s="85"/>
      <c r="F70" s="85"/>
    </row>
    <row r="71" spans="1:6" x14ac:dyDescent="0.3">
      <c r="A71" s="104"/>
      <c r="B71" s="85"/>
      <c r="C71" s="85"/>
      <c r="D71" s="85"/>
      <c r="E71" s="85"/>
      <c r="F71" s="85"/>
    </row>
    <row r="72" spans="1:6" x14ac:dyDescent="0.3">
      <c r="A72" s="104"/>
      <c r="B72" s="85"/>
      <c r="C72" s="85"/>
      <c r="D72" s="85"/>
      <c r="E72" s="85"/>
      <c r="F72" s="85"/>
    </row>
    <row r="73" spans="1:6" x14ac:dyDescent="0.3">
      <c r="A73" s="104"/>
      <c r="B73" s="85"/>
      <c r="C73" s="85"/>
      <c r="D73" s="85"/>
      <c r="E73" s="85"/>
      <c r="F73" s="85"/>
    </row>
    <row r="74" spans="1:6" x14ac:dyDescent="0.3">
      <c r="A74" s="104"/>
      <c r="B74" s="85"/>
      <c r="C74" s="85"/>
      <c r="D74" s="85"/>
      <c r="E74" s="85"/>
      <c r="F74" s="85"/>
    </row>
    <row r="75" spans="1:6" x14ac:dyDescent="0.3">
      <c r="A75" s="104"/>
      <c r="B75" s="85"/>
      <c r="C75" s="85"/>
      <c r="D75" s="85"/>
      <c r="E75" s="85"/>
      <c r="F75" s="85"/>
    </row>
    <row r="76" spans="1:6" x14ac:dyDescent="0.3">
      <c r="A76" s="104"/>
      <c r="B76" s="85"/>
      <c r="C76" s="85"/>
      <c r="D76" s="85"/>
      <c r="E76" s="85"/>
      <c r="F76" s="85"/>
    </row>
    <row r="77" spans="1:6" x14ac:dyDescent="0.3">
      <c r="A77" s="104"/>
      <c r="B77" s="85"/>
      <c r="C77" s="85"/>
      <c r="D77" s="85"/>
      <c r="E77" s="85"/>
      <c r="F77" s="85"/>
    </row>
    <row r="78" spans="1:6" x14ac:dyDescent="0.3">
      <c r="A78" s="104"/>
      <c r="B78" s="85"/>
      <c r="C78" s="85"/>
      <c r="D78" s="85"/>
      <c r="E78" s="85"/>
      <c r="F78" s="85"/>
    </row>
    <row r="79" spans="1:6" x14ac:dyDescent="0.3">
      <c r="A79" s="104"/>
      <c r="B79" s="85"/>
      <c r="C79" s="85"/>
      <c r="D79" s="85"/>
      <c r="E79" s="85"/>
      <c r="F79" s="85"/>
    </row>
    <row r="80" spans="1:6" x14ac:dyDescent="0.3">
      <c r="A80" s="104"/>
      <c r="B80" s="85"/>
      <c r="C80" s="85"/>
      <c r="D80" s="85"/>
      <c r="E80" s="85"/>
      <c r="F80" s="85"/>
    </row>
    <row r="81" spans="1:6" x14ac:dyDescent="0.3">
      <c r="A81" s="104"/>
      <c r="B81" s="85"/>
      <c r="C81" s="85"/>
      <c r="D81" s="85"/>
      <c r="E81" s="85"/>
      <c r="F81" s="85"/>
    </row>
    <row r="82" spans="1:6" x14ac:dyDescent="0.3">
      <c r="A82" s="103"/>
      <c r="C82" s="85"/>
      <c r="D82" s="85"/>
      <c r="E82" s="85"/>
      <c r="F82" s="85"/>
    </row>
    <row r="83" spans="1:6" x14ac:dyDescent="0.3">
      <c r="A83" s="103"/>
      <c r="C83" s="85"/>
      <c r="D83" s="85"/>
      <c r="E83" s="85"/>
      <c r="F83" s="85"/>
    </row>
    <row r="84" spans="1:6" x14ac:dyDescent="0.3">
      <c r="A84" s="103"/>
      <c r="C84" s="85"/>
      <c r="D84" s="85"/>
      <c r="E84" s="85"/>
      <c r="F84" s="85"/>
    </row>
    <row r="85" spans="1:6" x14ac:dyDescent="0.3">
      <c r="A85" s="104"/>
      <c r="C85" s="85"/>
      <c r="D85" s="85"/>
      <c r="E85" s="85"/>
      <c r="F85" s="85"/>
    </row>
    <row r="86" spans="1:6" x14ac:dyDescent="0.3">
      <c r="A86" s="104"/>
      <c r="C86" s="85"/>
      <c r="D86" s="85"/>
      <c r="E86" s="85"/>
      <c r="F86" s="85"/>
    </row>
    <row r="87" spans="1:6" x14ac:dyDescent="0.3">
      <c r="A87" s="104"/>
      <c r="C87" s="85"/>
      <c r="D87" s="85"/>
      <c r="E87" s="85"/>
      <c r="F87" s="85"/>
    </row>
    <row r="88" spans="1:6" x14ac:dyDescent="0.3">
      <c r="A88" s="104"/>
      <c r="C88" s="85"/>
      <c r="D88" s="85"/>
      <c r="E88" s="85"/>
      <c r="F88" s="85"/>
    </row>
    <row r="89" spans="1:6" x14ac:dyDescent="0.3">
      <c r="A89" s="104"/>
      <c r="C89" s="85"/>
      <c r="D89" s="85"/>
      <c r="E89" s="85"/>
      <c r="F89" s="85"/>
    </row>
    <row r="90" spans="1:6" x14ac:dyDescent="0.3">
      <c r="A90" s="85"/>
      <c r="B90" s="102"/>
      <c r="C90" s="85"/>
      <c r="D90" s="85"/>
    </row>
    <row r="91" spans="1:6" x14ac:dyDescent="0.3">
      <c r="A91" s="85"/>
      <c r="B91" s="102"/>
      <c r="C91" s="85"/>
      <c r="D91" s="85"/>
    </row>
    <row r="92" spans="1:6" x14ac:dyDescent="0.3">
      <c r="A92" s="85"/>
      <c r="B92" s="102"/>
      <c r="C92" s="85"/>
      <c r="D92" s="85"/>
    </row>
    <row r="93" spans="1:6" x14ac:dyDescent="0.3">
      <c r="A93" s="85"/>
      <c r="B93" s="102"/>
      <c r="C93" s="85"/>
      <c r="D93" s="85"/>
    </row>
    <row r="94" spans="1:6" x14ac:dyDescent="0.3">
      <c r="A94" s="85"/>
      <c r="B94" s="102"/>
      <c r="C94" s="85"/>
      <c r="D94" s="85"/>
    </row>
    <row r="95" spans="1:6" x14ac:dyDescent="0.3">
      <c r="A95" s="85"/>
      <c r="B95" s="102"/>
      <c r="C95" s="85"/>
      <c r="D95" s="85"/>
    </row>
    <row r="96" spans="1:6" x14ac:dyDescent="0.3">
      <c r="A96" s="85"/>
      <c r="B96" s="102"/>
      <c r="C96" s="85"/>
      <c r="D96" s="85"/>
    </row>
    <row r="97" spans="1:4" x14ac:dyDescent="0.3">
      <c r="A97" s="85"/>
      <c r="B97" s="102"/>
      <c r="C97" s="85"/>
      <c r="D97" s="85"/>
    </row>
    <row r="98" spans="1:4" x14ac:dyDescent="0.3">
      <c r="A98" s="85"/>
      <c r="B98" s="102"/>
      <c r="C98" s="85"/>
      <c r="D98" s="85"/>
    </row>
    <row r="99" spans="1:4" x14ac:dyDescent="0.3">
      <c r="A99" s="85"/>
      <c r="B99" s="102"/>
      <c r="C99" s="85"/>
      <c r="D99" s="85"/>
    </row>
    <row r="100" spans="1:4" x14ac:dyDescent="0.3">
      <c r="A100" s="85"/>
      <c r="B100" s="102"/>
      <c r="C100" s="85"/>
      <c r="D100" s="85"/>
    </row>
    <row r="101" spans="1:4" x14ac:dyDescent="0.3">
      <c r="A101" s="85"/>
      <c r="B101" s="102"/>
      <c r="C101" s="85"/>
      <c r="D101" s="85"/>
    </row>
    <row r="102" spans="1:4" x14ac:dyDescent="0.3">
      <c r="A102" s="85"/>
      <c r="B102" s="102"/>
      <c r="C102" s="85"/>
      <c r="D102" s="85"/>
    </row>
    <row r="103" spans="1:4" x14ac:dyDescent="0.3">
      <c r="A103" s="85"/>
      <c r="B103" s="102"/>
      <c r="C103" s="85"/>
      <c r="D103" s="85"/>
    </row>
    <row r="104" spans="1:4" x14ac:dyDescent="0.3">
      <c r="A104" s="85"/>
      <c r="B104" s="102"/>
      <c r="C104" s="85"/>
      <c r="D104" s="85"/>
    </row>
    <row r="105" spans="1:4" x14ac:dyDescent="0.3">
      <c r="A105" s="85"/>
      <c r="B105" s="102"/>
      <c r="C105" s="85"/>
      <c r="D105" s="85"/>
    </row>
    <row r="106" spans="1:4" x14ac:dyDescent="0.3">
      <c r="A106" s="85"/>
      <c r="B106" s="102"/>
      <c r="C106" s="85"/>
      <c r="D106" s="85"/>
    </row>
    <row r="107" spans="1:4" x14ac:dyDescent="0.3">
      <c r="A107" s="85"/>
      <c r="B107" s="102"/>
      <c r="C107" s="85"/>
      <c r="D107" s="85"/>
    </row>
    <row r="108" spans="1:4" x14ac:dyDescent="0.3">
      <c r="A108" s="85"/>
      <c r="B108" s="102"/>
      <c r="C108" s="85"/>
      <c r="D108" s="85"/>
    </row>
    <row r="109" spans="1:4" x14ac:dyDescent="0.3">
      <c r="A109" s="85"/>
      <c r="B109" s="102"/>
      <c r="C109" s="85"/>
      <c r="D109" s="85"/>
    </row>
    <row r="110" spans="1:4" x14ac:dyDescent="0.3">
      <c r="A110" s="85"/>
      <c r="B110" s="102"/>
      <c r="C110" s="85"/>
      <c r="D110" s="85"/>
    </row>
    <row r="111" spans="1:4" x14ac:dyDescent="0.3">
      <c r="A111" s="85"/>
      <c r="B111" s="102"/>
      <c r="C111" s="85"/>
      <c r="D111" s="85"/>
    </row>
    <row r="112" spans="1:4" x14ac:dyDescent="0.3">
      <c r="A112" s="85"/>
      <c r="B112" s="102"/>
      <c r="C112" s="85"/>
      <c r="D112" s="85"/>
    </row>
    <row r="113" spans="1:4" x14ac:dyDescent="0.3">
      <c r="A113" s="85"/>
      <c r="B113" s="102"/>
      <c r="C113" s="85"/>
      <c r="D113" s="85"/>
    </row>
    <row r="114" spans="1:4" x14ac:dyDescent="0.3">
      <c r="A114" s="85"/>
      <c r="B114" s="102"/>
      <c r="C114" s="85"/>
      <c r="D114" s="85"/>
    </row>
    <row r="115" spans="1:4" x14ac:dyDescent="0.3">
      <c r="A115" s="85"/>
      <c r="B115" s="102"/>
      <c r="C115" s="85"/>
      <c r="D115" s="85"/>
    </row>
    <row r="116" spans="1:4" x14ac:dyDescent="0.3">
      <c r="A116" s="85"/>
      <c r="B116" s="102"/>
      <c r="C116" s="85"/>
      <c r="D116" s="85"/>
    </row>
    <row r="117" spans="1:4" x14ac:dyDescent="0.3">
      <c r="A117" s="85"/>
      <c r="B117" s="102"/>
      <c r="C117" s="85"/>
      <c r="D117" s="85"/>
    </row>
    <row r="118" spans="1:4" x14ac:dyDescent="0.3">
      <c r="A118" s="85"/>
      <c r="B118" s="102"/>
      <c r="C118" s="85"/>
      <c r="D118" s="85"/>
    </row>
    <row r="119" spans="1:4" x14ac:dyDescent="0.3">
      <c r="A119" s="85"/>
      <c r="B119" s="102"/>
      <c r="C119" s="85"/>
      <c r="D119" s="85"/>
    </row>
    <row r="120" spans="1:4" x14ac:dyDescent="0.3">
      <c r="A120" s="85"/>
      <c r="B120" s="102"/>
      <c r="C120" s="85"/>
      <c r="D120" s="85"/>
    </row>
    <row r="121" spans="1:4" x14ac:dyDescent="0.3">
      <c r="A121" s="85"/>
      <c r="B121" s="102"/>
      <c r="C121" s="85"/>
      <c r="D121" s="85"/>
    </row>
    <row r="122" spans="1:4" x14ac:dyDescent="0.3">
      <c r="A122" s="85"/>
      <c r="B122" s="85"/>
      <c r="C122" s="85"/>
      <c r="D122" s="85"/>
    </row>
    <row r="123" spans="1:4" x14ac:dyDescent="0.3">
      <c r="A123" s="85"/>
      <c r="B123" s="85"/>
      <c r="C123" s="85"/>
      <c r="D123" s="85"/>
    </row>
    <row r="124" spans="1:4" x14ac:dyDescent="0.3">
      <c r="A124" s="85"/>
      <c r="B124" s="85"/>
      <c r="C124" s="85"/>
      <c r="D124" s="85"/>
    </row>
    <row r="125" spans="1:4" x14ac:dyDescent="0.3">
      <c r="A125" s="85"/>
      <c r="B125" s="85"/>
      <c r="C125" s="85"/>
      <c r="D125" s="85"/>
    </row>
    <row r="126" spans="1:4" x14ac:dyDescent="0.3">
      <c r="A126" s="85"/>
      <c r="B126" s="85"/>
      <c r="C126" s="85"/>
      <c r="D126" s="85"/>
    </row>
    <row r="127" spans="1:4" x14ac:dyDescent="0.3">
      <c r="A127" s="85"/>
      <c r="B127" s="85"/>
      <c r="C127" s="85"/>
      <c r="D127" s="85"/>
    </row>
    <row r="128" spans="1:4" x14ac:dyDescent="0.3">
      <c r="A128" s="85"/>
      <c r="B128" s="85"/>
      <c r="C128" s="85"/>
      <c r="D128" s="85"/>
    </row>
    <row r="129" spans="1:4" x14ac:dyDescent="0.3">
      <c r="A129" s="85"/>
      <c r="B129" s="85"/>
      <c r="C129" s="85"/>
      <c r="D129" s="85"/>
    </row>
    <row r="130" spans="1:4" x14ac:dyDescent="0.3">
      <c r="A130" s="85"/>
      <c r="B130" s="85"/>
      <c r="C130" s="85"/>
      <c r="D130" s="85"/>
    </row>
    <row r="131" spans="1:4" x14ac:dyDescent="0.3">
      <c r="A131" s="85"/>
      <c r="B131" s="85"/>
      <c r="C131" s="85"/>
      <c r="D131" s="85"/>
    </row>
    <row r="132" spans="1:4" x14ac:dyDescent="0.3">
      <c r="A132" s="85"/>
      <c r="B132" s="85"/>
      <c r="C132" s="85"/>
      <c r="D132" s="85"/>
    </row>
    <row r="133" spans="1:4" x14ac:dyDescent="0.3">
      <c r="A133" s="85"/>
      <c r="B133" s="85"/>
      <c r="C133" s="85"/>
      <c r="D133" s="85"/>
    </row>
    <row r="134" spans="1:4" x14ac:dyDescent="0.3">
      <c r="A134" s="85"/>
      <c r="B134" s="85"/>
      <c r="C134" s="85"/>
      <c r="D134" s="85"/>
    </row>
    <row r="135" spans="1:4" x14ac:dyDescent="0.3">
      <c r="A135" s="85"/>
      <c r="B135" s="85"/>
      <c r="C135" s="85"/>
      <c r="D135" s="85"/>
    </row>
    <row r="136" spans="1:4" x14ac:dyDescent="0.3">
      <c r="A136" s="85"/>
      <c r="B136" s="85"/>
      <c r="C136" s="85"/>
      <c r="D136" s="85"/>
    </row>
    <row r="137" spans="1:4" x14ac:dyDescent="0.3">
      <c r="A137" s="85"/>
      <c r="B137" s="85"/>
      <c r="C137" s="85"/>
      <c r="D137" s="85"/>
    </row>
    <row r="138" spans="1:4" x14ac:dyDescent="0.3">
      <c r="A138" s="85"/>
      <c r="B138" s="85"/>
      <c r="C138" s="85"/>
      <c r="D138" s="85"/>
    </row>
    <row r="139" spans="1:4" x14ac:dyDescent="0.3">
      <c r="A139" s="85"/>
      <c r="B139" s="85"/>
      <c r="C139" s="85"/>
      <c r="D139" s="85"/>
    </row>
    <row r="140" spans="1:4" x14ac:dyDescent="0.3">
      <c r="A140" s="85"/>
      <c r="B140" s="85"/>
      <c r="C140" s="85"/>
      <c r="D140" s="85"/>
    </row>
    <row r="141" spans="1:4" x14ac:dyDescent="0.3">
      <c r="A141" s="85"/>
      <c r="B141" s="85"/>
      <c r="C141" s="85"/>
      <c r="D141" s="85"/>
    </row>
    <row r="142" spans="1:4" x14ac:dyDescent="0.3">
      <c r="A142" s="85"/>
      <c r="B142" s="85"/>
      <c r="C142" s="85"/>
      <c r="D142" s="85"/>
    </row>
    <row r="143" spans="1:4" x14ac:dyDescent="0.3">
      <c r="A143" s="85"/>
      <c r="B143" s="85"/>
      <c r="C143" s="85"/>
      <c r="D143" s="85"/>
    </row>
    <row r="144" spans="1:4" x14ac:dyDescent="0.3">
      <c r="A144" s="85"/>
      <c r="B144" s="85"/>
      <c r="C144" s="85"/>
      <c r="D144" s="85"/>
    </row>
    <row r="145" spans="1:4" x14ac:dyDescent="0.3">
      <c r="A145" s="85"/>
      <c r="B145" s="85"/>
      <c r="C145" s="85"/>
      <c r="D145" s="85"/>
    </row>
    <row r="146" spans="1:4" x14ac:dyDescent="0.3">
      <c r="A146" s="85"/>
      <c r="B146" s="85"/>
      <c r="C146" s="85"/>
      <c r="D146" s="85"/>
    </row>
    <row r="147" spans="1:4" x14ac:dyDescent="0.3">
      <c r="A147" s="85"/>
      <c r="B147" s="85"/>
      <c r="C147" s="85"/>
      <c r="D147" s="85"/>
    </row>
    <row r="148" spans="1:4" x14ac:dyDescent="0.3">
      <c r="A148" s="85"/>
      <c r="B148" s="85"/>
      <c r="C148" s="85"/>
      <c r="D148" s="85"/>
    </row>
    <row r="149" spans="1:4" x14ac:dyDescent="0.3">
      <c r="A149" s="85"/>
      <c r="B149" s="85"/>
      <c r="C149" s="85"/>
      <c r="D149" s="85"/>
    </row>
    <row r="150" spans="1:4" x14ac:dyDescent="0.3">
      <c r="A150" s="85"/>
      <c r="B150" s="85"/>
      <c r="C150" s="85"/>
      <c r="D150" s="85"/>
    </row>
    <row r="151" spans="1:4" x14ac:dyDescent="0.3">
      <c r="A151" s="85"/>
      <c r="B151" s="85"/>
      <c r="C151" s="85"/>
      <c r="D151" s="85"/>
    </row>
    <row r="152" spans="1:4" x14ac:dyDescent="0.3">
      <c r="A152" s="85"/>
      <c r="B152" s="85"/>
      <c r="C152" s="85"/>
      <c r="D152" s="85"/>
    </row>
    <row r="153" spans="1:4" x14ac:dyDescent="0.3">
      <c r="A153" s="85"/>
      <c r="B153" s="85"/>
      <c r="C153" s="85"/>
      <c r="D153" s="85"/>
    </row>
    <row r="154" spans="1:4" x14ac:dyDescent="0.3">
      <c r="A154" s="85"/>
      <c r="B154" s="85"/>
      <c r="C154" s="85"/>
      <c r="D154" s="85"/>
    </row>
    <row r="155" spans="1:4" x14ac:dyDescent="0.3">
      <c r="A155" s="85"/>
      <c r="B155" s="85"/>
      <c r="C155" s="85"/>
      <c r="D155" s="85"/>
    </row>
    <row r="156" spans="1:4" x14ac:dyDescent="0.3">
      <c r="A156" s="85"/>
      <c r="B156" s="85"/>
      <c r="C156" s="85"/>
      <c r="D156" s="85"/>
    </row>
    <row r="157" spans="1:4" x14ac:dyDescent="0.3">
      <c r="A157" s="85"/>
      <c r="B157" s="85"/>
      <c r="C157" s="85"/>
      <c r="D157" s="85"/>
    </row>
    <row r="158" spans="1:4" x14ac:dyDescent="0.3">
      <c r="A158" s="85"/>
      <c r="B158" s="85"/>
      <c r="C158" s="85"/>
      <c r="D158" s="85"/>
    </row>
    <row r="159" spans="1:4" x14ac:dyDescent="0.3">
      <c r="A159" s="85"/>
      <c r="B159" s="85"/>
      <c r="C159" s="85"/>
      <c r="D159" s="85"/>
    </row>
    <row r="160" spans="1:4" x14ac:dyDescent="0.3">
      <c r="A160" s="85"/>
      <c r="B160" s="85"/>
      <c r="C160" s="85"/>
      <c r="D160" s="85"/>
    </row>
    <row r="161" spans="1:4" x14ac:dyDescent="0.3">
      <c r="A161" s="85"/>
      <c r="B161" s="85"/>
      <c r="C161" s="85"/>
      <c r="D161" s="85"/>
    </row>
    <row r="162" spans="1:4" x14ac:dyDescent="0.3">
      <c r="A162" s="85"/>
      <c r="B162" s="85"/>
      <c r="C162" s="85"/>
      <c r="D162" s="85"/>
    </row>
    <row r="163" spans="1:4" x14ac:dyDescent="0.3">
      <c r="A163" s="85"/>
      <c r="B163" s="85"/>
      <c r="C163" s="85"/>
      <c r="D163" s="85"/>
    </row>
    <row r="164" spans="1:4" x14ac:dyDescent="0.3">
      <c r="A164" s="85"/>
      <c r="B164" s="85"/>
      <c r="C164" s="85"/>
      <c r="D164" s="85"/>
    </row>
    <row r="165" spans="1:4" x14ac:dyDescent="0.3">
      <c r="A165" s="85"/>
      <c r="B165" s="85"/>
      <c r="C165" s="85"/>
      <c r="D165" s="85"/>
    </row>
    <row r="166" spans="1:4" x14ac:dyDescent="0.3">
      <c r="A166" s="85"/>
      <c r="B166" s="85"/>
      <c r="C166" s="85"/>
      <c r="D166" s="85"/>
    </row>
    <row r="167" spans="1:4" x14ac:dyDescent="0.3">
      <c r="A167" s="85"/>
      <c r="B167" s="85"/>
      <c r="C167" s="85"/>
      <c r="D167" s="85"/>
    </row>
    <row r="168" spans="1:4" x14ac:dyDescent="0.3">
      <c r="A168" s="85"/>
      <c r="B168" s="85"/>
      <c r="C168" s="85"/>
      <c r="D168" s="85"/>
    </row>
    <row r="169" spans="1:4" x14ac:dyDescent="0.3">
      <c r="A169" s="85"/>
      <c r="B169" s="85"/>
      <c r="C169" s="85"/>
      <c r="D169" s="85"/>
    </row>
    <row r="170" spans="1:4" x14ac:dyDescent="0.3">
      <c r="A170" s="85"/>
      <c r="B170" s="85"/>
      <c r="C170" s="85"/>
      <c r="D170" s="85"/>
    </row>
    <row r="171" spans="1:4" x14ac:dyDescent="0.3">
      <c r="A171" s="85"/>
      <c r="B171" s="85"/>
      <c r="C171" s="85"/>
      <c r="D171" s="85"/>
    </row>
    <row r="172" spans="1:4" x14ac:dyDescent="0.3">
      <c r="A172" s="85"/>
      <c r="B172" s="85"/>
      <c r="C172" s="85"/>
      <c r="D172" s="85"/>
    </row>
    <row r="173" spans="1:4" x14ac:dyDescent="0.3">
      <c r="A173" s="85"/>
      <c r="B173" s="85"/>
      <c r="C173" s="85"/>
      <c r="D173" s="85"/>
    </row>
    <row r="174" spans="1:4" x14ac:dyDescent="0.3">
      <c r="A174" s="85"/>
      <c r="B174" s="85"/>
      <c r="C174" s="85"/>
      <c r="D174" s="85"/>
    </row>
    <row r="175" spans="1:4" x14ac:dyDescent="0.3">
      <c r="A175" s="85"/>
      <c r="B175" s="85"/>
      <c r="C175" s="85"/>
      <c r="D175" s="85"/>
    </row>
    <row r="176" spans="1:4" x14ac:dyDescent="0.3">
      <c r="A176" s="85"/>
      <c r="B176" s="85"/>
      <c r="C176" s="85"/>
      <c r="D176" s="85"/>
    </row>
    <row r="177" spans="1:4" x14ac:dyDescent="0.3">
      <c r="A177" s="85"/>
      <c r="B177" s="85"/>
      <c r="C177" s="85"/>
      <c r="D177" s="85"/>
    </row>
    <row r="178" spans="1:4" x14ac:dyDescent="0.3">
      <c r="A178" s="85"/>
      <c r="B178" s="85"/>
      <c r="C178" s="85"/>
      <c r="D178" s="85"/>
    </row>
    <row r="179" spans="1:4" x14ac:dyDescent="0.3">
      <c r="A179" s="85"/>
      <c r="B179" s="85"/>
      <c r="C179" s="85"/>
      <c r="D179" s="85"/>
    </row>
    <row r="180" spans="1:4" x14ac:dyDescent="0.3">
      <c r="A180" s="85"/>
      <c r="B180" s="85"/>
      <c r="C180" s="85"/>
      <c r="D180" s="85"/>
    </row>
    <row r="181" spans="1:4" x14ac:dyDescent="0.3">
      <c r="A181" s="85"/>
      <c r="B181" s="85"/>
      <c r="C181" s="85"/>
      <c r="D181" s="85"/>
    </row>
    <row r="182" spans="1:4" x14ac:dyDescent="0.3">
      <c r="A182" s="85"/>
      <c r="B182" s="85"/>
      <c r="C182" s="85"/>
      <c r="D182" s="85"/>
    </row>
    <row r="183" spans="1:4" x14ac:dyDescent="0.3">
      <c r="A183" s="85"/>
      <c r="B183" s="85"/>
      <c r="C183" s="85"/>
      <c r="D183" s="85"/>
    </row>
    <row r="184" spans="1:4" x14ac:dyDescent="0.3">
      <c r="A184" s="85"/>
      <c r="B184" s="85"/>
      <c r="C184" s="85"/>
      <c r="D184" s="85"/>
    </row>
    <row r="185" spans="1:4" x14ac:dyDescent="0.3">
      <c r="A185" s="85"/>
      <c r="B185" s="85"/>
      <c r="C185" s="85"/>
      <c r="D185" s="85"/>
    </row>
    <row r="186" spans="1:4" x14ac:dyDescent="0.3">
      <c r="A186" s="85"/>
      <c r="B186" s="85"/>
      <c r="C186" s="85"/>
      <c r="D186" s="85"/>
    </row>
    <row r="187" spans="1:4" x14ac:dyDescent="0.3">
      <c r="A187" s="85"/>
      <c r="B187" s="85"/>
      <c r="C187" s="85"/>
      <c r="D187" s="85"/>
    </row>
    <row r="188" spans="1:4" x14ac:dyDescent="0.3">
      <c r="A188" s="85"/>
      <c r="B188" s="85"/>
      <c r="C188" s="85"/>
      <c r="D188" s="85"/>
    </row>
    <row r="189" spans="1:4" x14ac:dyDescent="0.3">
      <c r="A189" s="85"/>
      <c r="B189" s="85"/>
      <c r="C189" s="85"/>
      <c r="D189" s="85"/>
    </row>
    <row r="190" spans="1:4" x14ac:dyDescent="0.3">
      <c r="A190" s="85"/>
      <c r="B190" s="85"/>
      <c r="C190" s="85"/>
      <c r="D190" s="85"/>
    </row>
    <row r="191" spans="1:4" x14ac:dyDescent="0.3">
      <c r="A191" s="85"/>
      <c r="B191" s="85"/>
      <c r="C191" s="85"/>
      <c r="D191" s="85"/>
    </row>
    <row r="192" spans="1:4" x14ac:dyDescent="0.3">
      <c r="A192" s="85"/>
      <c r="B192" s="85"/>
      <c r="C192" s="85"/>
      <c r="D192" s="85"/>
    </row>
    <row r="193" spans="1:4" x14ac:dyDescent="0.3">
      <c r="A193" s="85"/>
      <c r="B193" s="85"/>
      <c r="C193" s="85"/>
      <c r="D193" s="85"/>
    </row>
    <row r="194" spans="1:4" x14ac:dyDescent="0.3">
      <c r="A194" s="85"/>
      <c r="B194" s="85"/>
      <c r="C194" s="85"/>
      <c r="D194" s="85"/>
    </row>
    <row r="195" spans="1:4" x14ac:dyDescent="0.3">
      <c r="A195" s="85"/>
      <c r="B195" s="85"/>
      <c r="C195" s="85"/>
      <c r="D195" s="85"/>
    </row>
    <row r="196" spans="1:4" x14ac:dyDescent="0.3">
      <c r="A196" s="85"/>
      <c r="B196" s="85"/>
      <c r="C196" s="85"/>
      <c r="D196" s="85"/>
    </row>
    <row r="197" spans="1:4" x14ac:dyDescent="0.3">
      <c r="A197" s="85"/>
      <c r="B197" s="85"/>
      <c r="C197" s="85"/>
      <c r="D197" s="85"/>
    </row>
    <row r="198" spans="1:4" x14ac:dyDescent="0.3">
      <c r="A198" s="85"/>
      <c r="B198" s="85"/>
      <c r="C198" s="85"/>
      <c r="D198" s="85"/>
    </row>
    <row r="199" spans="1:4" x14ac:dyDescent="0.3">
      <c r="A199" s="85"/>
      <c r="B199" s="85"/>
      <c r="C199" s="85"/>
      <c r="D199" s="85"/>
    </row>
    <row r="200" spans="1:4" x14ac:dyDescent="0.3">
      <c r="A200" s="85"/>
      <c r="B200" s="85"/>
      <c r="C200" s="85"/>
      <c r="D200" s="85"/>
    </row>
    <row r="201" spans="1:4" x14ac:dyDescent="0.3">
      <c r="A201" s="85"/>
      <c r="B201" s="85"/>
      <c r="C201" s="85"/>
      <c r="D201" s="85"/>
    </row>
    <row r="202" spans="1:4" x14ac:dyDescent="0.3">
      <c r="A202" s="85"/>
      <c r="B202" s="85"/>
      <c r="C202" s="85"/>
      <c r="D202" s="85"/>
    </row>
    <row r="203" spans="1:4" x14ac:dyDescent="0.3">
      <c r="A203" s="85"/>
      <c r="B203" s="85"/>
      <c r="C203" s="85"/>
      <c r="D203" s="85"/>
    </row>
    <row r="204" spans="1:4" x14ac:dyDescent="0.3">
      <c r="A204" s="85"/>
      <c r="B204" s="85"/>
      <c r="C204" s="85"/>
      <c r="D204" s="85"/>
    </row>
    <row r="205" spans="1:4" x14ac:dyDescent="0.3">
      <c r="A205" s="85"/>
      <c r="B205" s="85"/>
      <c r="C205" s="85"/>
      <c r="D205" s="85"/>
    </row>
    <row r="206" spans="1:4" x14ac:dyDescent="0.3">
      <c r="A206" s="85"/>
      <c r="B206" s="85"/>
      <c r="C206" s="85"/>
      <c r="D206" s="85"/>
    </row>
    <row r="207" spans="1:4" x14ac:dyDescent="0.3">
      <c r="A207" s="85"/>
      <c r="B207" s="85"/>
      <c r="C207" s="85"/>
      <c r="D207" s="85"/>
    </row>
    <row r="208" spans="1:4" x14ac:dyDescent="0.3">
      <c r="A208" s="85"/>
      <c r="B208" s="85"/>
      <c r="C208" s="85"/>
      <c r="D208" s="85"/>
    </row>
    <row r="209" spans="1:4" x14ac:dyDescent="0.3">
      <c r="A209" s="85"/>
      <c r="B209" s="85"/>
      <c r="C209" s="85"/>
      <c r="D209" s="85"/>
    </row>
  </sheetData>
  <pageMargins left="0.511811024" right="0.511811024" top="0.78740157499999996" bottom="0.78740157499999996" header="0.31496062000000002" footer="0.31496062000000002"/>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70F23CAB-D410-420C-B26B-0BBF1C6EBF0A}">
          <x14:formula1>
            <xm:f>'Lista suspensa'!$A$13:$A$15</xm:f>
          </x14:formula1>
          <xm:sqref>C90:D1048576 D36:D81 C1:C81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A72B-C2C8-42AD-9C8F-6619800AB2F6}">
  <sheetPr codeName="Planilha7"/>
  <dimension ref="A2:F73"/>
  <sheetViews>
    <sheetView workbookViewId="0">
      <selection activeCell="B14" sqref="B14"/>
    </sheetView>
  </sheetViews>
  <sheetFormatPr defaultColWidth="8.88671875" defaultRowHeight="14.4" x14ac:dyDescent="0.3"/>
  <cols>
    <col min="1" max="1" width="35.5546875" style="80" bestFit="1" customWidth="1"/>
    <col min="2" max="2" width="8.88671875" style="80"/>
    <col min="3" max="3" width="17.6640625" style="80" customWidth="1"/>
    <col min="4" max="4" width="17.6640625" style="80" bestFit="1" customWidth="1"/>
    <col min="5" max="5" width="8.88671875" style="80"/>
    <col min="6" max="6" width="22" style="80" customWidth="1"/>
    <col min="7" max="7" width="11.109375" style="80" bestFit="1" customWidth="1"/>
    <col min="8" max="8" width="12.6640625" style="80" bestFit="1" customWidth="1"/>
    <col min="9" max="9" width="16.6640625" style="80" bestFit="1" customWidth="1"/>
    <col min="10" max="10" width="8.88671875" style="80"/>
    <col min="11" max="11" width="13.5546875" style="80" customWidth="1"/>
    <col min="12" max="16384" width="8.88671875" style="80"/>
  </cols>
  <sheetData>
    <row r="2" spans="1:6" x14ac:dyDescent="0.3">
      <c r="A2" s="145" t="s">
        <v>40</v>
      </c>
      <c r="B2" s="145"/>
      <c r="C2" s="145"/>
    </row>
    <row r="3" spans="1:6" x14ac:dyDescent="0.3">
      <c r="A3" s="80" t="s">
        <v>41</v>
      </c>
      <c r="B3" s="80">
        <f>COUNTIF(Dados_TD!E:E,"Nacional")</f>
        <v>6</v>
      </c>
      <c r="C3" s="81">
        <v>1</v>
      </c>
    </row>
    <row r="4" spans="1:6" x14ac:dyDescent="0.3">
      <c r="A4" s="80" t="s">
        <v>42</v>
      </c>
      <c r="B4" s="80">
        <f>COUNTIF(Dados_TD!E:E,"Internacional")</f>
        <v>0</v>
      </c>
      <c r="C4" s="81">
        <v>0</v>
      </c>
    </row>
    <row r="5" spans="1:6" x14ac:dyDescent="0.3">
      <c r="B5" s="80">
        <f>SUM(B3:B4)</f>
        <v>6</v>
      </c>
      <c r="C5" s="81">
        <f>SUM(C3:C4)</f>
        <v>1</v>
      </c>
    </row>
    <row r="6" spans="1:6" x14ac:dyDescent="0.3">
      <c r="C6" s="81"/>
    </row>
    <row r="8" spans="1:6" x14ac:dyDescent="0.3">
      <c r="A8" s="145" t="s">
        <v>43</v>
      </c>
      <c r="B8" s="145"/>
      <c r="C8" s="145"/>
      <c r="F8" s="80" t="s">
        <v>44</v>
      </c>
    </row>
    <row r="9" spans="1:6" x14ac:dyDescent="0.3">
      <c r="A9" s="80" t="s">
        <v>45</v>
      </c>
      <c r="B9" s="80">
        <f>COUNTIF(Dados_TD!A:A,"Pessoa física")</f>
        <v>5</v>
      </c>
      <c r="C9" s="81">
        <f>$B9/$B$5</f>
        <v>0.83333333333333337</v>
      </c>
    </row>
    <row r="10" spans="1:6" x14ac:dyDescent="0.3">
      <c r="A10" s="80" t="s">
        <v>46</v>
      </c>
      <c r="B10" s="80">
        <f>COUNTIF(Dados_TD!A:A,"Pessoa jurídica")</f>
        <v>1</v>
      </c>
      <c r="C10" s="81">
        <f>$B10/$B$5</f>
        <v>0.16666666666666666</v>
      </c>
    </row>
    <row r="11" spans="1:6" x14ac:dyDescent="0.3">
      <c r="C11" s="81"/>
    </row>
    <row r="12" spans="1:6" x14ac:dyDescent="0.3">
      <c r="A12" s="145" t="s">
        <v>47</v>
      </c>
      <c r="B12" s="145"/>
      <c r="C12" s="145"/>
    </row>
    <row r="13" spans="1:6" x14ac:dyDescent="0.3">
      <c r="A13" s="80" t="s">
        <v>48</v>
      </c>
      <c r="B13" s="80">
        <f>COUNTIF(Dados_TD!B:B,"Profissional de saúde")</f>
        <v>0</v>
      </c>
      <c r="C13" s="81">
        <f>B13/$B$5</f>
        <v>0</v>
      </c>
    </row>
    <row r="14" spans="1:6" x14ac:dyDescent="0.3">
      <c r="A14" s="80" t="s">
        <v>49</v>
      </c>
      <c r="B14" s="80">
        <f>COUNTIF(Dados_TD!B:B,"Outro profissional relacionado ao tema")</f>
        <v>0</v>
      </c>
      <c r="C14" s="81">
        <f>B14/$B$5</f>
        <v>0</v>
      </c>
    </row>
    <row r="15" spans="1:6" x14ac:dyDescent="0.3">
      <c r="A15" s="80" t="s">
        <v>50</v>
      </c>
      <c r="B15" s="80">
        <f>COUNTIF(Dados_TD!B:B,"Pesquisador ou membro da comunidade científica")</f>
        <v>5</v>
      </c>
      <c r="C15" s="81">
        <f t="shared" ref="C15:C21" si="0">B15/$B$5</f>
        <v>0.83333333333333337</v>
      </c>
    </row>
    <row r="16" spans="1:6" x14ac:dyDescent="0.3">
      <c r="A16" s="80" t="s">
        <v>51</v>
      </c>
      <c r="B16" s="80">
        <f>COUNTIF(Dados_TD!B:B,"Cidadão ou consumidor")</f>
        <v>0</v>
      </c>
      <c r="C16" s="81">
        <f t="shared" si="0"/>
        <v>0</v>
      </c>
    </row>
    <row r="17" spans="1:4" x14ac:dyDescent="0.3">
      <c r="A17" s="80" t="s">
        <v>52</v>
      </c>
      <c r="B17" s="80">
        <f>COUNTIF(Dados_TD!B:B,"Órgão ou entidade do poder público")</f>
        <v>1</v>
      </c>
      <c r="C17" s="81">
        <f t="shared" si="0"/>
        <v>0.16666666666666666</v>
      </c>
    </row>
    <row r="18" spans="1:4" x14ac:dyDescent="0.3">
      <c r="A18" s="80" t="s">
        <v>53</v>
      </c>
      <c r="B18" s="80">
        <f>COUNTIF(Dados_TD!B:B,"Entidade de defesa do consumidor ou associação de pacientes")</f>
        <v>0</v>
      </c>
      <c r="C18" s="81">
        <f t="shared" si="0"/>
        <v>0</v>
      </c>
    </row>
    <row r="19" spans="1:4" x14ac:dyDescent="0.3">
      <c r="A19" s="80" t="s">
        <v>54</v>
      </c>
      <c r="B19" s="80">
        <f>COUNTIF(Dados_TD!B:B,"Conselho, sindicato ou associação de profissionais")</f>
        <v>0</v>
      </c>
      <c r="C19" s="81">
        <f t="shared" si="0"/>
        <v>0</v>
      </c>
    </row>
    <row r="20" spans="1:4" x14ac:dyDescent="0.3">
      <c r="A20" s="80" t="s">
        <v>55</v>
      </c>
      <c r="B20" s="80">
        <f>COUNTIF(Dados_TD!B:B,"Setor regulado: empresa ou entidade representativa")</f>
        <v>0</v>
      </c>
      <c r="C20" s="81">
        <f t="shared" si="0"/>
        <v>0</v>
      </c>
    </row>
    <row r="21" spans="1:4" x14ac:dyDescent="0.3">
      <c r="A21" s="80" t="s">
        <v>56</v>
      </c>
      <c r="B21" s="80">
        <f>COUNTIF(Dados_TD!B:B,"Outro")</f>
        <v>0</v>
      </c>
      <c r="C21" s="81">
        <f t="shared" si="0"/>
        <v>0</v>
      </c>
    </row>
    <row r="22" spans="1:4" x14ac:dyDescent="0.3">
      <c r="C22" s="81"/>
    </row>
    <row r="23" spans="1:4" x14ac:dyDescent="0.3">
      <c r="A23" s="145" t="s">
        <v>57</v>
      </c>
      <c r="B23" s="145"/>
      <c r="C23" s="145"/>
    </row>
    <row r="24" spans="1:4" x14ac:dyDescent="0.3">
      <c r="A24" s="80" t="s">
        <v>58</v>
      </c>
      <c r="B24" s="80">
        <f>COUNTIF(Dados_TD!F:F,"Empresa")</f>
        <v>0</v>
      </c>
      <c r="C24" s="81" t="e">
        <f>B24/$B$26</f>
        <v>#DIV/0!</v>
      </c>
    </row>
    <row r="25" spans="1:4" x14ac:dyDescent="0.3">
      <c r="A25" s="80" t="s">
        <v>59</v>
      </c>
      <c r="B25" s="80">
        <f>COUNTIF(Dados_TD!F:F,"Entidade representativa do setor regulado")</f>
        <v>0</v>
      </c>
      <c r="C25" s="81" t="e">
        <f>B25/$B$26</f>
        <v>#DIV/0!</v>
      </c>
    </row>
    <row r="26" spans="1:4" x14ac:dyDescent="0.3">
      <c r="B26" s="80">
        <f>SUM(B24:B25)</f>
        <v>0</v>
      </c>
      <c r="C26" s="81"/>
    </row>
    <row r="28" spans="1:4" x14ac:dyDescent="0.3">
      <c r="A28" s="145" t="s">
        <v>60</v>
      </c>
      <c r="B28" s="145"/>
      <c r="C28" s="145"/>
      <c r="D28" s="145"/>
    </row>
    <row r="29" spans="1:4" x14ac:dyDescent="0.3">
      <c r="B29" s="80" t="s">
        <v>1</v>
      </c>
      <c r="C29" s="80" t="s">
        <v>19</v>
      </c>
      <c r="D29" s="80" t="s">
        <v>20</v>
      </c>
    </row>
    <row r="30" spans="1:4" x14ac:dyDescent="0.3">
      <c r="A30" s="80" t="s">
        <v>61</v>
      </c>
      <c r="B30" s="80">
        <f>COUNTIF(Dados_TD!C:C,"Sim")</f>
        <v>0</v>
      </c>
      <c r="C30" s="80">
        <f>SUM(B$42:B$45)</f>
        <v>0</v>
      </c>
      <c r="D30" s="80">
        <f>SUM(B$37:B$41)</f>
        <v>0</v>
      </c>
    </row>
    <row r="31" spans="1:4" x14ac:dyDescent="0.3">
      <c r="A31" s="80" t="s">
        <v>62</v>
      </c>
      <c r="B31" s="80">
        <f>COUNTIF(Dados_TD!C:C,"Tenho outra opinião")</f>
        <v>3</v>
      </c>
      <c r="C31" s="80">
        <f>SUM(C$42:C$45)</f>
        <v>3</v>
      </c>
      <c r="D31" s="80">
        <f>SUM(C$37:C$41)</f>
        <v>0</v>
      </c>
    </row>
    <row r="32" spans="1:4" x14ac:dyDescent="0.3">
      <c r="A32" s="80" t="s">
        <v>63</v>
      </c>
      <c r="B32" s="80">
        <f>COUNTIF(Dados_TD!$C:$C,"Não responderam")</f>
        <v>3</v>
      </c>
      <c r="C32" s="80">
        <f>SUM(D$42:D$45)</f>
        <v>2</v>
      </c>
      <c r="D32" s="80">
        <f>SUM(D$37:D$41)</f>
        <v>1</v>
      </c>
    </row>
    <row r="35" spans="1:6" x14ac:dyDescent="0.3">
      <c r="A35" s="145" t="s">
        <v>64</v>
      </c>
      <c r="B35" s="145"/>
      <c r="C35" s="145"/>
      <c r="D35" s="145"/>
    </row>
    <row r="36" spans="1:6" x14ac:dyDescent="0.3">
      <c r="B36" s="82" t="s">
        <v>61</v>
      </c>
      <c r="C36" s="82" t="s">
        <v>62</v>
      </c>
      <c r="D36" s="82" t="s">
        <v>63</v>
      </c>
    </row>
    <row r="37" spans="1:6" x14ac:dyDescent="0.3">
      <c r="A37" s="80" t="s">
        <v>56</v>
      </c>
      <c r="B37" s="80">
        <f>COUNTIFS(Dados_TD!C:C,'Dados Dash'!$A$30,Dados_TD!B:B,"Outro")</f>
        <v>0</v>
      </c>
      <c r="C37" s="80">
        <f>COUNTIFS(Dados_TD!C:C,'Dados Dash'!$A$31,Dados_TD!B:B,"Outro")</f>
        <v>0</v>
      </c>
      <c r="D37" s="80">
        <f>COUNTIFS(Dados_TD!$C:$C,'Dados Dash'!$A$32,Dados_TD!$B:$B,"Outro")</f>
        <v>0</v>
      </c>
    </row>
    <row r="38" spans="1:6" x14ac:dyDescent="0.3">
      <c r="A38" s="80" t="s">
        <v>55</v>
      </c>
      <c r="B38" s="80">
        <f>COUNTIFS(Dados_TD!C:C,'Dados Dash'!$A$30,Dados_TD!B:B,"Setor regulado: empresa ou entidade representativa")</f>
        <v>0</v>
      </c>
      <c r="C38" s="80">
        <f>COUNTIFS(Dados_TD!C:C,'Dados Dash'!$A$31,Dados_TD!B:B,"Setor regulado: empresa ou entidade representativa")</f>
        <v>0</v>
      </c>
      <c r="D38" s="80">
        <f>COUNTIFS(Dados_TD!$C:$C,'Dados Dash'!$A$32,Dados_TD!$B:$B,"Setor regulado: empresa ou entidade representativa")</f>
        <v>0</v>
      </c>
      <c r="F38" s="80" t="s">
        <v>65</v>
      </c>
    </row>
    <row r="39" spans="1:6" x14ac:dyDescent="0.3">
      <c r="A39" s="80" t="s">
        <v>54</v>
      </c>
      <c r="B39" s="80">
        <f>COUNTIFS(Dados_TD!C:C,'Dados Dash'!$A$30,Dados_TD!B:B,"Conselho, sindicato ou associação de profissionais")</f>
        <v>0</v>
      </c>
      <c r="C39" s="80">
        <f>COUNTIFS(Dados_TD!C:C,'Dados Dash'!$A$31,Dados_TD!B:B,"Conselho, sindicato ou associação de profissionais")</f>
        <v>0</v>
      </c>
      <c r="D39" s="80">
        <f>COUNTIFS(Dados_TD!$C:$C,'Dados Dash'!$A$32,Dados_TD!$B:$B,"Conselho, sindicato ou associação de profissionais")</f>
        <v>0</v>
      </c>
      <c r="F39" s="80" t="s">
        <v>66</v>
      </c>
    </row>
    <row r="40" spans="1:6" x14ac:dyDescent="0.3">
      <c r="A40" s="80" t="s">
        <v>53</v>
      </c>
      <c r="B40" s="80">
        <f>COUNTIFS(Dados_TD!C:C,'Dados Dash'!$A$30,Dados_TD!B:B,"Entidade de defesa do consumidor ou associação de pacientes")</f>
        <v>0</v>
      </c>
      <c r="C40" s="80">
        <f>COUNTIFS(Dados_TD!C:C,'Dados Dash'!$A$31,Dados_TD!B:B,"Entidade de defesa do consumidor ou associação de pacientes")</f>
        <v>0</v>
      </c>
      <c r="D40" s="80">
        <f>COUNTIFS(Dados_TD!$C:$C,'Dados Dash'!$A$32,Dados_TD!$B:$B,"Entidade de defesa do consumidor ou associação de pacientes")</f>
        <v>0</v>
      </c>
      <c r="F40" s="80" t="s">
        <v>67</v>
      </c>
    </row>
    <row r="41" spans="1:6" x14ac:dyDescent="0.3">
      <c r="A41" s="80" t="s">
        <v>52</v>
      </c>
      <c r="B41" s="80">
        <f>COUNTIFS(Dados_TD!C:C,'Dados Dash'!$A$30,Dados_TD!B:B,"Órgão ou entidade do poder público")</f>
        <v>0</v>
      </c>
      <c r="C41" s="80">
        <f>COUNTIFS(Dados_TD!C:C,'Dados Dash'!$A$31,Dados_TD!B:B,"Órgão ou entidade do poder público")</f>
        <v>0</v>
      </c>
      <c r="D41" s="80">
        <f>COUNTIFS(Dados_TD!$C:$C,'Dados Dash'!$A$32,Dados_TD!$B:$B,"Órgão ou entidade do poder público")</f>
        <v>1</v>
      </c>
      <c r="F41" s="80" t="s">
        <v>68</v>
      </c>
    </row>
    <row r="42" spans="1:6" x14ac:dyDescent="0.3">
      <c r="A42" s="80" t="s">
        <v>51</v>
      </c>
      <c r="B42" s="80">
        <f>COUNTIFS(Dados_TD!C:C,'Dados Dash'!$A$30,Dados_TD!B:B,"Cidadão ou consumidor")</f>
        <v>0</v>
      </c>
      <c r="C42" s="80">
        <f>COUNTIFS(Dados_TD!C:C,'Dados Dash'!$A$31,Dados_TD!B:B,"Cidadão ou consumidor")</f>
        <v>0</v>
      </c>
      <c r="D42" s="80">
        <f>COUNTIFS(Dados_TD!$C:$C,'Dados Dash'!$A$32,Dados_TD!$B:$B,"Cidadão ou consumidor")</f>
        <v>0</v>
      </c>
      <c r="F42" s="80" t="s">
        <v>69</v>
      </c>
    </row>
    <row r="43" spans="1:6" x14ac:dyDescent="0.3">
      <c r="A43" s="80" t="s">
        <v>50</v>
      </c>
      <c r="B43" s="80">
        <f>COUNTIFS(Dados_TD!C:C,'Dados Dash'!$A$30,Dados_TD!B:B,"Pesquisador ou membro da comunidade científica")</f>
        <v>0</v>
      </c>
      <c r="C43" s="80">
        <f>COUNTIFS(Dados_TD!C:C,'Dados Dash'!$A$31,Dados_TD!B:B,"Pesquisador ou membro da comunidade científica")</f>
        <v>3</v>
      </c>
      <c r="D43" s="80">
        <f>COUNTIFS(Dados_TD!$C:$C,'Dados Dash'!$A$32,Dados_TD!$B:$B,"Pesquisador ou membro da comunidade científica")</f>
        <v>2</v>
      </c>
      <c r="F43" s="80" t="s">
        <v>70</v>
      </c>
    </row>
    <row r="44" spans="1:6" x14ac:dyDescent="0.3">
      <c r="A44" s="80" t="s">
        <v>49</v>
      </c>
      <c r="B44" s="80">
        <f>COUNTIFS(Dados_TD!C:C,'Dados Dash'!$A$30,Dados_TD!B:B,"Outro profissional relacionado ao tema")</f>
        <v>0</v>
      </c>
      <c r="C44" s="80">
        <f>COUNTIFS(Dados_TD!C:C,'Dados Dash'!$A$31,Dados_TD!B:B,"Outro profissional relacionado ao tema")</f>
        <v>0</v>
      </c>
      <c r="D44" s="80">
        <f>COUNTIFS(Dados_TD!$C:$C,'Dados Dash'!$A$32,Dados_TD!$B:$B,"Outro profissional relacionado ao tema")</f>
        <v>0</v>
      </c>
      <c r="F44" s="80" t="s">
        <v>71</v>
      </c>
    </row>
    <row r="45" spans="1:6" x14ac:dyDescent="0.3">
      <c r="A45" s="80" t="s">
        <v>48</v>
      </c>
      <c r="B45" s="80">
        <f>COUNTIFS(Dados_TD!C:C,'Dados Dash'!$A$30,Dados_TD!B:B,"Profissional de saúde")</f>
        <v>0</v>
      </c>
      <c r="C45" s="80">
        <f>COUNTIFS(Dados_TD!C:C,'Dados Dash'!$A$31,Dados_TD!B:B,"Profissional de saúde")</f>
        <v>0</v>
      </c>
      <c r="D45" s="80">
        <f>COUNTIFS(Dados_TD!$C:$C,'Dados Dash'!$A$32,Dados_TD!$B:$B,"Profissional de saúde")</f>
        <v>0</v>
      </c>
    </row>
    <row r="48" spans="1:6" x14ac:dyDescent="0.3">
      <c r="A48" s="145" t="s">
        <v>72</v>
      </c>
      <c r="B48" s="145"/>
      <c r="C48" s="145"/>
      <c r="D48" s="145"/>
    </row>
    <row r="49" spans="1:4" x14ac:dyDescent="0.3">
      <c r="A49" s="80" t="s">
        <v>73</v>
      </c>
      <c r="B49" s="80" t="s">
        <v>1</v>
      </c>
      <c r="C49" s="80" t="s">
        <v>19</v>
      </c>
      <c r="D49" s="80" t="s">
        <v>20</v>
      </c>
    </row>
    <row r="50" spans="1:4" x14ac:dyDescent="0.3">
      <c r="A50" s="80" t="s">
        <v>74</v>
      </c>
      <c r="B50" s="80">
        <f>COUNTIF(Dados_TD!D:D,"Positivos")</f>
        <v>1</v>
      </c>
      <c r="C50" s="80">
        <f>SUM(B64:B67)</f>
        <v>1</v>
      </c>
      <c r="D50" s="80">
        <f>SUM(B59:B63)</f>
        <v>0</v>
      </c>
    </row>
    <row r="51" spans="1:4" x14ac:dyDescent="0.3">
      <c r="A51" s="80" t="s">
        <v>75</v>
      </c>
      <c r="B51" s="80">
        <f>COUNTIF(Dados_TD!D:D,"Negativos")</f>
        <v>2</v>
      </c>
      <c r="C51" s="80">
        <f>SUM(C64:C67)</f>
        <v>2</v>
      </c>
      <c r="D51" s="80">
        <f>SUM(C59:C63)</f>
        <v>0</v>
      </c>
    </row>
    <row r="52" spans="1:4" x14ac:dyDescent="0.3">
      <c r="A52" s="80" t="s">
        <v>76</v>
      </c>
      <c r="B52" s="80">
        <f>COUNTIF(Dados_TD!D:D,"Positivos e Negativos")</f>
        <v>3</v>
      </c>
      <c r="C52" s="80">
        <f>SUM(D64:D67)</f>
        <v>2</v>
      </c>
      <c r="D52" s="80">
        <f>SUM(D59:D63)</f>
        <v>1</v>
      </c>
    </row>
    <row r="57" spans="1:4" x14ac:dyDescent="0.3">
      <c r="A57" s="145" t="s">
        <v>77</v>
      </c>
      <c r="B57" s="145"/>
      <c r="C57" s="145"/>
      <c r="D57" s="145"/>
    </row>
    <row r="58" spans="1:4" x14ac:dyDescent="0.3">
      <c r="B58" s="80" t="s">
        <v>74</v>
      </c>
      <c r="C58" s="82" t="s">
        <v>75</v>
      </c>
      <c r="D58" s="80" t="s">
        <v>76</v>
      </c>
    </row>
    <row r="59" spans="1:4" x14ac:dyDescent="0.3">
      <c r="A59" s="80" t="s">
        <v>56</v>
      </c>
      <c r="B59" s="80">
        <f>COUNTIFS(Dados_TD!$B:$B,"Outro",Dados_TD!D:D,'Dados Dash'!$A$50)</f>
        <v>0</v>
      </c>
      <c r="C59" s="80">
        <f>COUNTIFS(Dados_TD!$B:$B,"Outro",Dados_TD!D:D,'Dados Dash'!$A$51)</f>
        <v>0</v>
      </c>
      <c r="D59" s="80">
        <f>COUNTIFS(Dados_TD!$B:$B,"Outro",Dados_TD!D:D,'Dados Dash'!$A$52)</f>
        <v>0</v>
      </c>
    </row>
    <row r="60" spans="1:4" x14ac:dyDescent="0.3">
      <c r="A60" s="80" t="s">
        <v>55</v>
      </c>
      <c r="B60" s="80">
        <f>COUNTIFS(Dados_TD!$B:$B,"Setor regulado: empresa ou entidade representativa",Dados_TD!D:D,'Dados Dash'!$A$50)</f>
        <v>0</v>
      </c>
      <c r="C60" s="80">
        <f>COUNTIFS(Dados_TD!$B:$B,"Setor regulado: empresa ou entidade representativa",Dados_TD!D:D,'Dados Dash'!$A$51)</f>
        <v>0</v>
      </c>
      <c r="D60" s="80">
        <f>COUNTIFS(Dados_TD!$B:$B,"Setor regulado: empresa ou entidade representativa",Dados_TD!D:D,'Dados Dash'!$A$52)</f>
        <v>0</v>
      </c>
    </row>
    <row r="61" spans="1:4" x14ac:dyDescent="0.3">
      <c r="A61" s="80" t="s">
        <v>54</v>
      </c>
      <c r="B61" s="80">
        <f>COUNTIFS(Dados_TD!$B:$B,"Conselho, sindicato ou associação de profissionais",Dados_TD!D:D,'Dados Dash'!$A$50)</f>
        <v>0</v>
      </c>
      <c r="C61" s="80">
        <f>COUNTIFS(Dados_TD!$B:$B,"Conselho, sindicato ou associação de profissionais",Dados_TD!D:D,'Dados Dash'!$A$51)</f>
        <v>0</v>
      </c>
      <c r="D61" s="80">
        <f>COUNTIFS(Dados_TD!$B:$B,"Conselho, sindicato ou associação de profissionais",Dados_TD!D:D,'Dados Dash'!$A$52)</f>
        <v>0</v>
      </c>
    </row>
    <row r="62" spans="1:4" x14ac:dyDescent="0.3">
      <c r="A62" s="80" t="s">
        <v>53</v>
      </c>
      <c r="B62" s="80">
        <f>COUNTIFS(Dados_TD!$B:$B,"Entidade de defesa do consumidor ou associação de pacientes",Dados_TD!D:D,'Dados Dash'!$A$50)</f>
        <v>0</v>
      </c>
      <c r="C62" s="80">
        <f>COUNTIFS(Dados_TD!$B:$B,"Entidade de defesa do consumidor ou associação de pacientes",Dados_TD!D:D,'Dados Dash'!$A$51)</f>
        <v>0</v>
      </c>
      <c r="D62" s="80">
        <f>COUNTIFS(Dados_TD!$B:$B,"Entidade de defesa do consumidor ou associação de pacientes",Dados_TD!D:D,'Dados Dash'!$A$52)</f>
        <v>0</v>
      </c>
    </row>
    <row r="63" spans="1:4" x14ac:dyDescent="0.3">
      <c r="A63" s="80" t="s">
        <v>52</v>
      </c>
      <c r="B63" s="80">
        <f>COUNTIFS(Dados_TD!$B:$B,"Órgão ou entidade do poder público",Dados_TD!D:D,'Dados Dash'!$A$50)</f>
        <v>0</v>
      </c>
      <c r="C63" s="80">
        <f>COUNTIFS(Dados_TD!$B:$B,"Órgão ou entidade do poder público",Dados_TD!D:D,'Dados Dash'!$A$51)</f>
        <v>0</v>
      </c>
      <c r="D63" s="80">
        <f>COUNTIFS(Dados_TD!$B:$B,"Órgão ou entidade do poder público",Dados_TD!D:D,'Dados Dash'!$A$52)</f>
        <v>1</v>
      </c>
    </row>
    <row r="64" spans="1:4" x14ac:dyDescent="0.3">
      <c r="A64" s="80" t="s">
        <v>51</v>
      </c>
      <c r="B64" s="80">
        <f>COUNTIFS(Dados_TD!$B:$B,"Cidadão ou consumidor",Dados_TD!D:D,'Dados Dash'!$A$50)</f>
        <v>0</v>
      </c>
      <c r="C64" s="80">
        <f>COUNTIFS(Dados_TD!$B:$B,"Cidadão ou consumidor",Dados_TD!D:D,'Dados Dash'!$A$51)</f>
        <v>0</v>
      </c>
      <c r="D64" s="80">
        <f>COUNTIFS(Dados_TD!$B:$B,"Cidadão ou consumidor",Dados_TD!D:D,'Dados Dash'!$A$52)</f>
        <v>0</v>
      </c>
    </row>
    <row r="65" spans="1:4" x14ac:dyDescent="0.3">
      <c r="A65" s="80" t="s">
        <v>50</v>
      </c>
      <c r="B65" s="80">
        <f>COUNTIFS(Dados_TD!$B:$B,"Pesquisador ou membro da comunidade científica",Dados_TD!D:D,'Dados Dash'!$A$50)</f>
        <v>1</v>
      </c>
      <c r="C65" s="80">
        <f>COUNTIFS(Dados_TD!$B:$B,"Pesquisador ou membro da comunidade científica",Dados_TD!D:D,'Dados Dash'!$A$51)</f>
        <v>2</v>
      </c>
      <c r="D65" s="80">
        <f>COUNTIFS(Dados_TD!$B:$B,"Pesquisador ou membro da comunidade científica",Dados_TD!D:D,'Dados Dash'!$A$52)</f>
        <v>2</v>
      </c>
    </row>
    <row r="66" spans="1:4" x14ac:dyDescent="0.3">
      <c r="A66" s="80" t="s">
        <v>49</v>
      </c>
      <c r="B66" s="80">
        <f>COUNTIFS(Dados_TD!$B:$B,"Outro profissional relacionado ao tema",Dados_TD!D:D,'Dados Dash'!$A$50)</f>
        <v>0</v>
      </c>
      <c r="C66" s="80">
        <f>COUNTIFS(Dados_TD!$B:$B,"Outro profissional relacionado ao tema",Dados_TD!D:D,'Dados Dash'!$A$51)</f>
        <v>0</v>
      </c>
      <c r="D66" s="80">
        <f>COUNTIFS(Dados_TD!$B:$B,"Outro profissional relacionado ao tema",Dados_TD!D:D,'Dados Dash'!$A$52)</f>
        <v>0</v>
      </c>
    </row>
    <row r="67" spans="1:4" x14ac:dyDescent="0.3">
      <c r="A67" s="80" t="s">
        <v>48</v>
      </c>
      <c r="B67" s="80">
        <f>COUNTIFS(Dados_TD!$B:$B,"Profissional de saúde",Dados_TD!D:D,'Dados Dash'!$A$50)</f>
        <v>0</v>
      </c>
      <c r="C67" s="80">
        <f>COUNTIFS(Dados_TD!$B:$B,"Profissional de saúde",Dados_TD!D:D,'Dados Dash'!$A$51)</f>
        <v>0</v>
      </c>
      <c r="D67" s="80">
        <f>COUNTIFS(Dados_TD!$B:$B,"Profissional de saúde",Dados_TD!D:D,'Dados Dash'!$A$52)</f>
        <v>0</v>
      </c>
    </row>
    <row r="70" spans="1:4" x14ac:dyDescent="0.3">
      <c r="A70" s="80" t="s">
        <v>78</v>
      </c>
    </row>
    <row r="71" spans="1:4" x14ac:dyDescent="0.3">
      <c r="A71" s="80" t="s">
        <v>79</v>
      </c>
    </row>
    <row r="72" spans="1:4" x14ac:dyDescent="0.3">
      <c r="A72" s="80" t="s">
        <v>80</v>
      </c>
    </row>
    <row r="73" spans="1:4" x14ac:dyDescent="0.3">
      <c r="A73" s="80" t="s">
        <v>81</v>
      </c>
    </row>
  </sheetData>
  <mergeCells count="8">
    <mergeCell ref="A28:D28"/>
    <mergeCell ref="A48:D48"/>
    <mergeCell ref="A35:D35"/>
    <mergeCell ref="A57:D57"/>
    <mergeCell ref="A2:C2"/>
    <mergeCell ref="A8:C8"/>
    <mergeCell ref="A12:C12"/>
    <mergeCell ref="A23:C23"/>
  </mergeCell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829F4-E48D-4E8D-AEED-640D54CCD03F}">
  <sheetPr codeName="Planilha8"/>
  <dimension ref="A2:A15"/>
  <sheetViews>
    <sheetView workbookViewId="0">
      <selection activeCell="J28" sqref="J28"/>
    </sheetView>
  </sheetViews>
  <sheetFormatPr defaultRowHeight="13.8" x14ac:dyDescent="0.3"/>
  <cols>
    <col min="1" max="1" width="25.109375" customWidth="1"/>
  </cols>
  <sheetData>
    <row r="2" spans="1:1" x14ac:dyDescent="0.3">
      <c r="A2" t="s">
        <v>11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row r="12" spans="1:1" x14ac:dyDescent="0.3">
      <c r="A12" t="s">
        <v>89</v>
      </c>
    </row>
    <row r="13" spans="1:1" x14ac:dyDescent="0.3">
      <c r="A13" t="s">
        <v>61</v>
      </c>
    </row>
    <row r="14" spans="1:1" x14ac:dyDescent="0.3">
      <c r="A14" t="s">
        <v>62</v>
      </c>
    </row>
    <row r="15" spans="1:1" x14ac:dyDescent="0.3">
      <c r="A15" t="s">
        <v>63</v>
      </c>
    </row>
  </sheetData>
  <pageMargins left="0.511811024" right="0.511811024" top="0.78740157499999996" bottom="0.78740157499999996" header="0.31496062000000002" footer="0.31496062000000002"/>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A386-CB5C-41D5-96F1-CCC4AD5628BA}">
  <sheetPr codeName="Planilha5"/>
  <dimension ref="A1"/>
  <sheetViews>
    <sheetView topLeftCell="A13" workbookViewId="0">
      <selection activeCell="N18" sqref="N18"/>
    </sheetView>
  </sheetViews>
  <sheetFormatPr defaultRowHeight="13.8" x14ac:dyDescent="0.3"/>
  <sheetData/>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58cef2-5e33-4382-9f34-ebdf29ebf261" xsi:nil="true"/>
    <lcf76f155ced4ddcb4097134ff3c332f xmlns="1b481078-05fd-4425-adfc-5f858dcaa140">
      <Terms xmlns="http://schemas.microsoft.com/office/infopath/2007/PartnerControls"/>
    </lcf76f155ced4ddcb4097134ff3c332f>
    <_x00c1_reaRespons_x00e1_vel xmlns="1b481078-05fd-4425-adfc-5f858dcaa140" xsi:nil="true"/>
    <Coordena_x00e7__x00f5_esenvolvidas xmlns="1b481078-05fd-4425-adfc-5f858dcaa140" xsi:nil="true"/>
    <Disp_x002e_ARR xmlns="1b481078-05fd-4425-adfc-5f858dcaa140">false</Disp_x002e_ARR>
    <DatadeCria_x00e7__x00e3_o xmlns="1b481078-05fd-4425-adfc-5f858dcaa140" xsi:nil="true"/>
    <Disp_x002e_CP xmlns="1b481078-05fd-4425-adfc-5f858dcaa140">false</Disp_x002e_CP>
    <Disp_x002e_AIR xmlns="1b481078-05fd-4425-adfc-5f858dcaa140">false</Disp_x002e_AIR>
    <N_x00ba_ProcessoSEI xmlns="1b481078-05fd-4425-adfc-5f858dcaa14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EA23B54B4C11D478B02E3F24C9EDF15" ma:contentTypeVersion="29" ma:contentTypeDescription="Crie um novo documento." ma:contentTypeScope="" ma:versionID="136e3990d7562873f6533e50bea84146">
  <xsd:schema xmlns:xsd="http://www.w3.org/2001/XMLSchema" xmlns:xs="http://www.w3.org/2001/XMLSchema" xmlns:p="http://schemas.microsoft.com/office/2006/metadata/properties" xmlns:ns2="3358cef2-5e33-4382-9f34-ebdf29ebf261" xmlns:ns3="1b481078-05fd-4425-adfc-5f858dcaa140" targetNamespace="http://schemas.microsoft.com/office/2006/metadata/properties" ma:root="true" ma:fieldsID="521ae5b36496d2748eb153d8e1b4c6bc" ns2:_="" ns3:_="">
    <xsd:import namespace="3358cef2-5e33-4382-9f34-ebdf29ebf261"/>
    <xsd:import namespace="1b481078-05fd-4425-adfc-5f858dcaa14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_x00c1_reaRespons_x00e1_vel" minOccurs="0"/>
                <xsd:element ref="ns3:Disp_x002e_AIR" minOccurs="0"/>
                <xsd:element ref="ns3:Disp_x002e_CP" minOccurs="0"/>
                <xsd:element ref="ns3:Disp_x002e_ARR" minOccurs="0"/>
                <xsd:element ref="ns3:N_x00ba_ProcessoSEI" minOccurs="0"/>
                <xsd:element ref="ns3:DatadeCria_x00e7__x00e3_o" minOccurs="0"/>
                <xsd:element ref="ns3:Coordena_x00e7__x00f5_esenvolvida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8cef2-5e33-4382-9f34-ebdf29ebf261" elementFormDefault="qualified">
    <xsd:import namespace="http://schemas.microsoft.com/office/2006/documentManagement/types"/>
    <xsd:import namespace="http://schemas.microsoft.com/office/infopath/2007/PartnerControls"/>
    <xsd:element name="SharedWithUsers" ma:index="8" nillable="true" ma:displayName="Com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description="" ma:internalName="SharedWithDetails" ma:readOnly="true">
      <xsd:simpleType>
        <xsd:restriction base="dms:Note">
          <xsd:maxLength value="255"/>
        </xsd:restriction>
      </xsd:simpleType>
    </xsd:element>
    <xsd:element name="TaxCatchAll" ma:index="23" nillable="true" ma:displayName="Taxonomy Catch All Column" ma:hidden="true" ma:list="{76d5522c-33e0-42c0-94b7-dcb2cd0afda0}" ma:internalName="TaxCatchAll" ma:showField="CatchAllData" ma:web="3358cef2-5e33-4382-9f34-ebdf29ebf2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b481078-05fd-4425-adfc-5f858dcaa14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66cf037f-5c90-4cca-86a9-c389e6aaa23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_x00c1_reaRespons_x00e1_vel" ma:index="25" nillable="true" ma:displayName="Área Responsável" ma:format="Dropdown" ma:internalName="_x00c1_reaRespons_x00e1_vel">
      <xsd:simpleType>
        <xsd:restriction base="dms:Text">
          <xsd:maxLength value="255"/>
        </xsd:restriction>
      </xsd:simpleType>
    </xsd:element>
    <xsd:element name="Disp_x002e_AIR" ma:index="26" nillable="true" ma:displayName="Disp. AIR" ma:default="0" ma:description="Dispensa de AIR" ma:format="Dropdown" ma:internalName="Disp_x002e_AIR">
      <xsd:simpleType>
        <xsd:restriction base="dms:Boolean"/>
      </xsd:simpleType>
    </xsd:element>
    <xsd:element name="Disp_x002e_CP" ma:index="27" nillable="true" ma:displayName="Disp. CP" ma:default="0" ma:description="Dispensa de CP ?" ma:format="Dropdown" ma:internalName="Disp_x002e_CP">
      <xsd:simpleType>
        <xsd:restriction base="dms:Boolean"/>
      </xsd:simpleType>
    </xsd:element>
    <xsd:element name="Disp_x002e_ARR" ma:index="28" nillable="true" ma:displayName="Disp. ARR" ma:default="0" ma:description="Dispensa de ARR ?" ma:format="Dropdown" ma:internalName="Disp_x002e_ARR">
      <xsd:simpleType>
        <xsd:restriction base="dms:Boolean"/>
      </xsd:simpleType>
    </xsd:element>
    <xsd:element name="N_x00ba_ProcessoSEI" ma:index="29" nillable="true" ma:displayName="Nº Processo SEI" ma:format="Dropdown" ma:internalName="N_x00ba_ProcessoSEI">
      <xsd:simpleType>
        <xsd:restriction base="dms:Text">
          <xsd:maxLength value="255"/>
        </xsd:restriction>
      </xsd:simpleType>
    </xsd:element>
    <xsd:element name="DatadeCria_x00e7__x00e3_o" ma:index="30" nillable="true" ma:displayName="Data de Criação" ma:description="Data de criação da avaliação" ma:format="DateOnly" ma:internalName="DatadeCria_x00e7__x00e3_o">
      <xsd:simpleType>
        <xsd:restriction base="dms:DateTime"/>
      </xsd:simpleType>
    </xsd:element>
    <xsd:element name="Coordena_x00e7__x00f5_esenvolvidas" ma:index="31" nillable="true" ma:displayName="Coordenações envolvidas" ma:description="Selecionar as Coordenações" ma:format="Dropdown" ma:internalName="Coordena_x00e7__x00f5_esenvolvidas">
      <xsd:complexType>
        <xsd:complexContent>
          <xsd:extension base="dms:MultiChoice">
            <xsd:sequence>
              <xsd:element name="Value" maxOccurs="unbounded" minOccurs="0" nillable="true">
                <xsd:simpleType>
                  <xsd:restriction base="dms:Choice">
                    <xsd:enumeration value="CPROR"/>
                    <xsd:enumeration value="CMARR"/>
                    <xsd:enumeration value="COAIR"/>
                    <xsd:enumeration value="ASREG"/>
                  </xsd:restriction>
                </xsd:simpleType>
              </xsd:element>
            </xsd:sequence>
          </xsd:extension>
        </xsd:complexContent>
      </xsd:complexType>
    </xsd:element>
    <xsd:element name="MediaServiceObjectDetectorVersions" ma:index="3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E2A961-F94D-4D61-8586-A4CC423FEFA1}">
  <ds:schemaRefs>
    <ds:schemaRef ds:uri="http://schemas.microsoft.com/office/2006/metadata/properties"/>
    <ds:schemaRef ds:uri="http://schemas.microsoft.com/office/infopath/2007/PartnerControls"/>
    <ds:schemaRef ds:uri="3358cef2-5e33-4382-9f34-ebdf29ebf261"/>
    <ds:schemaRef ds:uri="1b481078-05fd-4425-adfc-5f858dcaa140"/>
  </ds:schemaRefs>
</ds:datastoreItem>
</file>

<file path=customXml/itemProps2.xml><?xml version="1.0" encoding="utf-8"?>
<ds:datastoreItem xmlns:ds="http://schemas.openxmlformats.org/officeDocument/2006/customXml" ds:itemID="{0B632ACC-9A9D-42BD-9661-CD870B98433D}">
  <ds:schemaRefs>
    <ds:schemaRef ds:uri="http://schemas.microsoft.com/sharepoint/v3/contenttype/forms"/>
  </ds:schemaRefs>
</ds:datastoreItem>
</file>

<file path=customXml/itemProps3.xml><?xml version="1.0" encoding="utf-8"?>
<ds:datastoreItem xmlns:ds="http://schemas.openxmlformats.org/officeDocument/2006/customXml" ds:itemID="{3612AEEB-C57B-4FE4-823B-71D010A3A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8cef2-5e33-4382-9f34-ebdf29ebf261"/>
    <ds:schemaRef ds:uri="1b481078-05fd-4425-adfc-5f858dcaa1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3</vt:i4>
      </vt:variant>
    </vt:vector>
  </HeadingPairs>
  <TitlesOfParts>
    <vt:vector size="12" baseType="lpstr">
      <vt:lpstr>Contribuições por dispositivos</vt:lpstr>
      <vt:lpstr>Contribuições por pessoa</vt:lpstr>
      <vt:lpstr>Relato dos participantes</vt:lpstr>
      <vt:lpstr>Dashboard</vt:lpstr>
      <vt:lpstr> Gráficos e Tabelas</vt:lpstr>
      <vt:lpstr>Dados_TD</vt:lpstr>
      <vt:lpstr>Dados Dash</vt:lpstr>
      <vt:lpstr>Lista suspensa</vt:lpstr>
      <vt:lpstr>Planilha2</vt:lpstr>
      <vt:lpstr>'Contribuições por dispositivos'!Area_de_impressao</vt:lpstr>
      <vt:lpstr>Dashboard!Area_de_impressao</vt:lpstr>
      <vt:lpstr>'Contribuições por dispositivos'!Titulos_de_impressao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Cyro Barbosa Caldeira</dc:creator>
  <cp:keywords/>
  <dc:description/>
  <cp:lastModifiedBy>Daniela Macedo</cp:lastModifiedBy>
  <cp:revision/>
  <dcterms:created xsi:type="dcterms:W3CDTF">2018-04-13T10:29:10Z</dcterms:created>
  <dcterms:modified xsi:type="dcterms:W3CDTF">2024-04-26T12:42:23Z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0x0101003EA23B54B4C11D478B02E3F24C9EDF15</vt:lpwstr>
  </property>
  <property fmtid="{D5CDD505-2E9C-101B-9397-08002B2CF9AE}" pid="3" name="MediaServiceImageTags">
    <vt:lpwstr/>
  </property>
</Properties>
</file>