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saveExternalLinkValues="0" codeName="ThisWorkbook" hidePivotFieldList="1"/>
  <mc:AlternateContent xmlns:mc="http://schemas.openxmlformats.org/markup-compatibility/2006">
    <mc:Choice Requires="x15">
      <x15ac:absPath xmlns:x15ac="http://schemas.microsoft.com/office/spreadsheetml/2010/11/ac" url="C:\Users\User\Documents\GPROR\Ambiente Participa\CP 1240 - COFAR\"/>
    </mc:Choice>
  </mc:AlternateContent>
  <xr:revisionPtr revIDLastSave="0" documentId="13_ncr:1_{A06DB9D7-C4D2-433E-ADC9-D250326B007B}" xr6:coauthVersionLast="47" xr6:coauthVersionMax="47" xr10:uidLastSave="{00000000-0000-0000-0000-000000000000}"/>
  <bookViews>
    <workbookView xWindow="-120" yWindow="-120" windowWidth="20730" windowHeight="11160" tabRatio="791" xr2:uid="{00000000-000D-0000-FFFF-FFFF00000000}"/>
  </bookViews>
  <sheets>
    <sheet name="Contribuições por dispositivos" sheetId="44" r:id="rId1"/>
    <sheet name="Contribuições por pessoa" sheetId="42" r:id="rId2"/>
    <sheet name="Relato dos participantes" sheetId="11" r:id="rId3"/>
    <sheet name="Dashboard" sheetId="10" r:id="rId4"/>
    <sheet name=" Gráficos e Tabelas" sheetId="6" r:id="rId5"/>
    <sheet name="Dados_TD" sheetId="18" state="hidden" r:id="rId6"/>
    <sheet name="Dados Dash" sheetId="19" state="hidden" r:id="rId7"/>
    <sheet name="Lista suspensa" sheetId="12" state="hidden" r:id="rId8"/>
    <sheet name="Planilha2" sheetId="4" state="hidden" r:id="rId9"/>
  </sheets>
  <definedNames>
    <definedName name="_xlnm._FilterDatabase" localSheetId="1" hidden="1">'Contribuições por pessoa'!$A$2:$S$10</definedName>
    <definedName name="_xlnm.Print_Area" localSheetId="0">'Contribuições por dispositivos'!$B$4:$F$9</definedName>
    <definedName name="_xlnm.Print_Area" localSheetId="3">Dashboard!$C$4:$AA$34</definedName>
    <definedName name="Contrib" localSheetId="0">#REF!</definedName>
    <definedName name="Contrib" localSheetId="1">#REF!</definedName>
    <definedName name="Contrib">#REF!</definedName>
    <definedName name="Contribuições" localSheetId="0">#REF!</definedName>
    <definedName name="Contribuições" localSheetId="1">#REF!</definedName>
    <definedName name="Contribuições">#REF!</definedName>
    <definedName name="SegmentaçãodeDados_Dispositivos">#N/A</definedName>
    <definedName name="SegmentaçãodeDados_Instituição">#N/A</definedName>
    <definedName name="SegmentaçãodeDados_Qual_desses_segmentos_você_se_identifica?">#N/A</definedName>
    <definedName name="SegmentaçãodeDados_Qual_desses_segmentos_você_se_identifica?1">#N/A</definedName>
    <definedName name="SegmentaçãodeDados_Qual_desses_segmentos_você_se_identifica?2">#N/A</definedName>
    <definedName name="_xlnm.Print_Titles" localSheetId="0">'Contribuições por dispositivos'!$4:$4</definedName>
  </definedNames>
  <calcPr calcId="191028"/>
  <pivotCaches>
    <pivotCache cacheId="0"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44" l="1"/>
  <c r="K7" i="44"/>
  <c r="K8" i="44"/>
  <c r="K9" i="44"/>
  <c r="I3" i="18"/>
  <c r="I2" i="18"/>
  <c r="K5" i="44"/>
  <c r="L2" i="44" l="1"/>
  <c r="L3" i="44"/>
  <c r="L1" i="44" l="1"/>
  <c r="N3" i="44" s="1"/>
  <c r="D67" i="19"/>
  <c r="C67" i="19"/>
  <c r="B67" i="19"/>
  <c r="D66" i="19"/>
  <c r="C66" i="19"/>
  <c r="B66" i="19"/>
  <c r="D65" i="19"/>
  <c r="C65" i="19"/>
  <c r="B65" i="19"/>
  <c r="D64" i="19"/>
  <c r="C64" i="19"/>
  <c r="B64" i="19"/>
  <c r="D63" i="19"/>
  <c r="C63" i="19"/>
  <c r="B63" i="19"/>
  <c r="D62" i="19"/>
  <c r="C62" i="19"/>
  <c r="B62" i="19"/>
  <c r="D61" i="19"/>
  <c r="C61" i="19"/>
  <c r="B61" i="19"/>
  <c r="D60" i="19"/>
  <c r="C60" i="19"/>
  <c r="B60" i="19"/>
  <c r="D59" i="19"/>
  <c r="C59" i="19"/>
  <c r="B59" i="19"/>
  <c r="B52" i="19"/>
  <c r="B51" i="19"/>
  <c r="B50" i="19"/>
  <c r="C45" i="19"/>
  <c r="B45" i="19"/>
  <c r="C44" i="19"/>
  <c r="B44" i="19"/>
  <c r="C43" i="19"/>
  <c r="B43" i="19"/>
  <c r="C42" i="19"/>
  <c r="B42" i="19"/>
  <c r="C41" i="19"/>
  <c r="B41" i="19"/>
  <c r="C40" i="19"/>
  <c r="B40" i="19"/>
  <c r="C39" i="19"/>
  <c r="B39" i="19"/>
  <c r="C38" i="19"/>
  <c r="B38" i="19"/>
  <c r="C37" i="19"/>
  <c r="B37" i="19"/>
  <c r="B25" i="19"/>
  <c r="B24" i="19"/>
  <c r="B4" i="19"/>
  <c r="B3" i="19"/>
  <c r="B31" i="19"/>
  <c r="B30" i="19"/>
  <c r="B13" i="19"/>
  <c r="B21" i="19"/>
  <c r="B20" i="19"/>
  <c r="B19" i="19"/>
  <c r="B18" i="19"/>
  <c r="B17" i="19"/>
  <c r="B16" i="19"/>
  <c r="B15" i="19"/>
  <c r="B14" i="19"/>
  <c r="B10" i="19"/>
  <c r="B9" i="19"/>
  <c r="D45" i="19" l="1"/>
  <c r="D44" i="19"/>
  <c r="D43" i="19"/>
  <c r="D42" i="19"/>
  <c r="D41" i="19"/>
  <c r="D40" i="19"/>
  <c r="D39" i="19"/>
  <c r="D38" i="19"/>
  <c r="D37" i="19"/>
  <c r="B32" i="19"/>
  <c r="D50" i="19" l="1"/>
  <c r="C32" i="19"/>
  <c r="D32" i="19"/>
  <c r="C5" i="19" l="1"/>
  <c r="D52" i="19" l="1"/>
  <c r="D51" i="19"/>
  <c r="D30" i="19" l="1"/>
  <c r="D31" i="19"/>
  <c r="C30" i="19"/>
  <c r="C31" i="19"/>
  <c r="Y9" i="10"/>
  <c r="B26" i="19"/>
  <c r="C24" i="19" s="1"/>
  <c r="Y10" i="10"/>
  <c r="F12" i="10"/>
  <c r="I12" i="10"/>
  <c r="C51" i="19"/>
  <c r="C52" i="19"/>
  <c r="C50" i="19"/>
  <c r="B5" i="19"/>
  <c r="C16" i="19" s="1"/>
  <c r="C14" i="19" l="1"/>
  <c r="C25" i="19"/>
  <c r="C10" i="19"/>
  <c r="I13" i="10" s="1"/>
  <c r="C15" i="19"/>
  <c r="C18" i="19"/>
  <c r="C17" i="19"/>
  <c r="C21" i="19"/>
  <c r="C9" i="19"/>
  <c r="F13" i="10" s="1"/>
  <c r="C13" i="19"/>
  <c r="C20" i="19"/>
  <c r="C19" i="19"/>
  <c r="C12" i="10"/>
</calcChain>
</file>

<file path=xl/sharedStrings.xml><?xml version="1.0" encoding="utf-8"?>
<sst xmlns="http://schemas.openxmlformats.org/spreadsheetml/2006/main" count="339" uniqueCount="162">
  <si>
    <t>Lista de verificação de itens de férias</t>
  </si>
  <si>
    <t>Total</t>
  </si>
  <si>
    <t>Preenchido</t>
  </si>
  <si>
    <t>Não preenchido</t>
  </si>
  <si>
    <t>Progresso:</t>
  </si>
  <si>
    <t>ID do participante</t>
  </si>
  <si>
    <t>Instituição</t>
  </si>
  <si>
    <t>Segmento</t>
  </si>
  <si>
    <t>Dispositivos</t>
  </si>
  <si>
    <t>Proposta</t>
  </si>
  <si>
    <t>Justificativa</t>
  </si>
  <si>
    <t>Posicionamento da Anvisa</t>
  </si>
  <si>
    <t>TAGs</t>
  </si>
  <si>
    <t xml:space="preserve">Principais aspectos relatados pelos participantes </t>
  </si>
  <si>
    <t>Nos descritivos abaixo foram destacados os principais comentários sobre a proposta normativa sendo alguns sintetizados. Esses comentários foram extraídos da aba "Contribuições por Pessoa" onde se encontram na sua forma original.</t>
  </si>
  <si>
    <t>Opiniões sobre a proposta normativa</t>
  </si>
  <si>
    <r>
      <t>Proposta afetará POSITIVAMENTE</t>
    </r>
    <r>
      <rPr>
        <sz val="14"/>
        <color rgb="FF813365"/>
        <rFont val="Century Gothic"/>
        <family val="2"/>
      </rPr>
      <t xml:space="preserve"> </t>
    </r>
    <r>
      <rPr>
        <b/>
        <sz val="14"/>
        <color rgb="FF813365"/>
        <rFont val="Century Gothic"/>
        <family val="2"/>
      </rPr>
      <t>suas rotinas e atividades</t>
    </r>
  </si>
  <si>
    <t>Proposta afetará NEGATIVAMENTE suas rotinas e atividades</t>
  </si>
  <si>
    <t>Painel 1 - Perfil, Opinião e Percepção de Impactos - CP 775/2019</t>
  </si>
  <si>
    <t>Pessoa Física</t>
  </si>
  <si>
    <t>Pessoa Jurídica</t>
  </si>
  <si>
    <t>Setor Regulado:</t>
  </si>
  <si>
    <t xml:space="preserve">
Você é a favor desta proposta de norma?</t>
  </si>
  <si>
    <t xml:space="preserve">
Percepção de Impactos</t>
  </si>
  <si>
    <t>Cenário 1 - Detalha a quantidade de fichas preenchidas por segmento de representação:</t>
  </si>
  <si>
    <t>Perfis dos participantes</t>
  </si>
  <si>
    <t>Nº</t>
  </si>
  <si>
    <t>Total Geral</t>
  </si>
  <si>
    <t>Cenário 2 - Aponta o nível de aceitação da proposta normativa entre os participantes:</t>
  </si>
  <si>
    <t>Voce é a favor da norma?</t>
  </si>
  <si>
    <t>Cenário 3 - Apresenta o quanto os impactos da norma, sejam estes positivos ou negativos, afetam as rotinas e atividades dos participantes:</t>
  </si>
  <si>
    <t>A proposta de norma possui impactos?</t>
  </si>
  <si>
    <t>Cenário 4 - Organiza as contribuições de acordo com os dispositivos da norma:</t>
  </si>
  <si>
    <t>Sua contribuição será feita em nome de uma pessoa física ou uma pessoa jurídica?</t>
  </si>
  <si>
    <t>Qual desses segmentos você se identifica?</t>
  </si>
  <si>
    <t>Você é a favor desta proposta de norma?</t>
  </si>
  <si>
    <t>Você considera que a proposta de norma possui impactos</t>
  </si>
  <si>
    <t>Onde você está?</t>
  </si>
  <si>
    <t>Em qual desses segmentos você se identifica como setor regulado?</t>
  </si>
  <si>
    <t>Dispositivos da Norma</t>
  </si>
  <si>
    <t>ORIGEM DA CONTRIBUIÇÃO</t>
  </si>
  <si>
    <t>Nacional</t>
  </si>
  <si>
    <t>Internacional</t>
  </si>
  <si>
    <t>PESSOA FÍSICA/PESSOA JURÍDICA</t>
  </si>
  <si>
    <t xml:space="preserve">  </t>
  </si>
  <si>
    <t>Pessoa física</t>
  </si>
  <si>
    <t>Pessoa jurídica</t>
  </si>
  <si>
    <t>SEGMENTOS</t>
  </si>
  <si>
    <t>Profissional de saúde</t>
  </si>
  <si>
    <t>Outro profissional</t>
  </si>
  <si>
    <t>Pesquisador</t>
  </si>
  <si>
    <t>Cidadão</t>
  </si>
  <si>
    <t>Órgão  público</t>
  </si>
  <si>
    <t>Entidade de defesa do consumidor</t>
  </si>
  <si>
    <t>Associação de profissionais</t>
  </si>
  <si>
    <t>Setor regulado</t>
  </si>
  <si>
    <t>Outro</t>
  </si>
  <si>
    <t>CARACTERIZAÇÃO SETOR REGULADO</t>
  </si>
  <si>
    <t>Empresa</t>
  </si>
  <si>
    <t>Entidade representativa do setor regulado</t>
  </si>
  <si>
    <t>OPINIÃO GERAL</t>
  </si>
  <si>
    <t>Sim</t>
  </si>
  <si>
    <t>Tenho outra opinião</t>
  </si>
  <si>
    <t>Não responderam</t>
  </si>
  <si>
    <t>OPINIÃO POR SEGMENTO</t>
  </si>
  <si>
    <t>Setor regulado: empresa ou entidade representativa</t>
  </si>
  <si>
    <t>Conselho, sindicato ou associação de profissionais</t>
  </si>
  <si>
    <t>Entidade de defesa do consumidor ou associação de pacientes</t>
  </si>
  <si>
    <t>Órgão ou entidade do poder público</t>
  </si>
  <si>
    <t>Cidadão ou consumidor</t>
  </si>
  <si>
    <t>Pesquisador ou membro da comunidade científica</t>
  </si>
  <si>
    <t>Outro profissional relacionado ao tema</t>
  </si>
  <si>
    <t>IMPACTO</t>
  </si>
  <si>
    <t xml:space="preserve"> </t>
  </si>
  <si>
    <t>Positivos</t>
  </si>
  <si>
    <t>Negativos</t>
  </si>
  <si>
    <t>Positivos e Negativos</t>
  </si>
  <si>
    <t>IMPACTOS POR SEGMENTO</t>
  </si>
  <si>
    <t>5.      Os principais impactos apresentados pelos 0 respondentes que afirmaram que a proposta afetará negativamente suas rotinas e atividades foram:</t>
  </si>
  <si>
    <t>5.      O impacto apresentado pelo respondente que afirmou que a proposta afetará negativamente sua rotina e atividades foi</t>
  </si>
  <si>
    <t>6.      Em contrapartida, os principais impactos apresentados pelos 0 respondentes que afirmaram que a proposta lhes afetará positivamente foram:</t>
  </si>
  <si>
    <t xml:space="preserve">6.      Em contrapartida, o impacto apresentado pelo respondente que afirmou que a proposta afetará positivamente sua rotina e atividades foi </t>
  </si>
  <si>
    <t>Aceita</t>
  </si>
  <si>
    <t>Aceita parcialmente</t>
  </si>
  <si>
    <t>Não aceita</t>
  </si>
  <si>
    <t>Inválida (Fora do escopo)</t>
  </si>
  <si>
    <t>Dúvida do participante</t>
  </si>
  <si>
    <t>Sem clareza textual</t>
  </si>
  <si>
    <t>Sem sugestão</t>
  </si>
  <si>
    <t>Opinião dos participantes</t>
  </si>
  <si>
    <t>ID da resposta</t>
  </si>
  <si>
    <t>Data de envio</t>
  </si>
  <si>
    <t>Qual a origem da sua contribuição?</t>
  </si>
  <si>
    <t>Em qual unidade da federação?</t>
  </si>
  <si>
    <t>A sua contribuição será feita em nome de uma pessoa física ou uma pessoa jurídica?</t>
  </si>
  <si>
    <t>Nome da instituição:</t>
  </si>
  <si>
    <t>Qual o CNPJ da instituição que você representa?</t>
  </si>
  <si>
    <t>Qual é o seu segmento?</t>
  </si>
  <si>
    <t>Você é a favor desta proposta?</t>
  </si>
  <si>
    <t>Ementa - Proposta de alteração:</t>
  </si>
  <si>
    <t>DENOMINAÇÃO COMUM BRASILEIRA (DCB) – Texto introdutório - Justificativa/comentários:</t>
  </si>
  <si>
    <t>DENOMINAÇÃO COMUM BRASILEIRA (DCB) – Aspectos gerais - Proposta de alteração:</t>
  </si>
  <si>
    <t>DENOMINAÇÃO COMUM BRASILEIRA (DCB) – Aspectos gerais - Justificativa/comentários:</t>
  </si>
  <si>
    <t>Referências bibliográficas:</t>
  </si>
  <si>
    <t>Você considera que esta proposta em consulta possui impactos:</t>
  </si>
  <si>
    <t> Descreva aqui os impactos positivos:</t>
  </si>
  <si>
    <t>Descreva aqui os impactos negativos:</t>
  </si>
  <si>
    <t>2024-03-21 12:28:14</t>
  </si>
  <si>
    <t>Rio Grande do Sul - RS</t>
  </si>
  <si>
    <t>estou testando esse formulario.</t>
  </si>
  <si>
    <t>nao sei informar.</t>
  </si>
  <si>
    <t>2024-03-21 12:39:44</t>
  </si>
  <si>
    <t>nao tenho opiniao.</t>
  </si>
  <si>
    <t>2024-03-21 12:50:18</t>
  </si>
  <si>
    <t>nao ha pontos positivos.</t>
  </si>
  <si>
    <t>2024-04-26 10:18:44</t>
  </si>
  <si>
    <t>São Paulo - SP</t>
  </si>
  <si>
    <t>SINDUSFARMA - SINDICATO DA INDUSTRIA DE PRODUTOS FARMACEUTICOS</t>
  </si>
  <si>
    <t>62.646.633/0001-29</t>
  </si>
  <si>
    <t>EXCLUSÃO DO SEGUINTE PARÁGRAFO DA PROPOSTA:
Cabe destacar que os nomes de marca ou comerciais nunca devem ser derivados dos nomes DCI, e DCB, nem de seus radicais terminológicos, a fim de evitar equívocos, o que poderia ameaçar a segurança das pessoas e comprometer a assistência farmacêutica.</t>
  </si>
  <si>
    <t>Sugerimos a exclusão do parágrafo pois há uma norma específica que regulamenta nomes comerciais de medicamentos, a RDC 59/2014 que dispõe sobre os nomes de medicamentos, seus complementos e a formação de famílias de medicamentos, e esta norma não preconiza o disposto neste parágrafo (destaque para o inciso II), conforme segue abaixo:
Art. 15. Os nomes dos medicamentos e seus complementos não poderão empregar:
I – os sufixos da denominação comum recomendada para cada classe terapêutica de substâncias farmacêuticas, ainda que em posição distinta da usualmente recomendada, dentro da própria classe química ou não;
II – a parte da denominação comum do fármaco, não referida no inciso I, usualmente associada a determinado princípio ativo, quando este não fizer parte da composição do medicamento;
III – abreviaturas, letras isoladas, sequências aleatórias de letras, algarismos arábicos ou romanos, inclusive por extenso, sem significado evidente ao consumidor ou não possuam relação com as características do produto, no caso dos complementos diferenciais;
IV – designações que não correspondam à forma farmacêutica do medicamento em questão;
V – palavras ou expressões que possam induzir ao entendimento de que o medicamento seja inócuo, natural, isento ou com reduzidos efeitos colaterais, ou possua potência e qualidade superiores, propriedades especiais não comprovadas; ou
VI – palavras ou expressões que valorizem uma ação terapêutica, sem comprovação mediante estudos clínicos, e possam induzir o consumidor a entender que tal medicamento teria efeito terapêutico superior a outro medicamento de igual composição;
VII – nome de medicamento que foi indeferido por motivação de eficácia e segurança, exceto quando de mesma indicação terapêutica.
Portanto, a inserção deste parágrafo na referida proposta normativa acarretará um novo requisito regulatório para vedação de nomes comerciais de medicamentos, considerando que não há risco sanitário na utilização de parte da DCB ou DCI para determinação de nome comercial de medicamentos. Além disso, a norma específica, RDC 59/2014, que regulamento o tema, não traz este requisito. Sendo assim, sugerimos a exclusão desse parágrafo, visto que há regulamentação vigente sobre o tema e a sua manutenção causará insegurança jurídica ao setor regulado.</t>
  </si>
  <si>
    <t>Positivos e negativos</t>
  </si>
  <si>
    <t>Suprir a ausência de um capítulo que trate sobre as Denominações Comuns Brasileiras na Farmacopeia Brasileira.</t>
  </si>
  <si>
    <t>Inclusão de novo requisito regulatório, o qual já possui Resolução específica, referente a determinação de nome de medicamentos, causando insegurança jurídica ao setor regulado.</t>
  </si>
  <si>
    <t>2024-04-26 12:07:05</t>
  </si>
  <si>
    <t>Libbs Farmacêutica Ltda.</t>
  </si>
  <si>
    <t>61.230.314/0001-75</t>
  </si>
  <si>
    <t>É importante a exclusão do trecho da proposta: “Cabe destacar que os nomes de marca ou comerciais nunca devem ser derivados dos nomes DCI, e DCB, nem de seus radicais terminológicos, a fim de evitar equívocos, o que poderia ameaçar a segurança das pessoas e comprometer a assistência farmacêutica.”
A exclusão se faz necessária uma vez que traz em seu conteúdo a abordagem sobre marca e ou nome comercial e sua colidência com a DCB. Contudo, esse tema já consta em regulamentação da Anvisa, conforme disposto na RDC nº 59/14 em seu Art. 15.
Além disto, a definição de uma marca trata-se de um assunto tratado pela autarquia da Anvisa e, portanto, não deve ter conexão com os assuntos técnicos do conteúdo da Farmacopeia.
Reforçamos que o parágrafo deve ser retirado por poder causar confusão já que a Farmacopeia é um documento técnico, sem poder legislativo, e a normativa de marcas deve ficar em RDC específica.</t>
  </si>
  <si>
    <t>N/A.</t>
  </si>
  <si>
    <t>Pelo fato da Farmacopeia ser um documento técnico, sem poder legislativo, o trecho citado pode causar confusão.</t>
  </si>
  <si>
    <t>2024-04-26 13:55:39</t>
  </si>
  <si>
    <t>ACESSA - Associação Brasileira da Indústria de Produtos para o Autocuidado em Saúde</t>
  </si>
  <si>
    <t>00.278.448/0001-71</t>
  </si>
  <si>
    <t>Exclusão ou alteração do parágrafo abaixo, conforme justificativa apresentada.
"Cabe destacar que os nomes de marca ou comerciais nunca devem ser derivados dos nomes DCI, e DCB, nem de seus radicais terminológicos, a fim de evitar equívocos, o que poderia ameaçar a segurança das pessoas e comprometer a assistência farmacêutica".</t>
  </si>
  <si>
    <t>Reconhecemos a importância das DCBs para a Farmacopeia Brasileira e entendemos a necessidade de fornecer informações referenciais sobre o tema na Farmacopeia. No entanto, gostaríamos de destacar algumas preocupações em relação ao parágrafo proposto que afirma que os nomes de marca ou comerciais nunca devem ser derivados dos nomes DCI e DCB, nem de seus radicais terminológicos. 
Também é preocupação do Setor evitar uma troca indesejada entre medicamentos devido a utilização de nomes parecidos, o que poderia ameaçar a segurança da população e comprometer a assistência farmacêutica, mas acreditamos que essa restrição pode representar uma barreira regulatória para o Setor Farmacêutico para situações em que a segurança do paciente não será comprometida.
Com o grande volume de DCBs atualmente em uso, a proposta de um novo nome comercial de um medicamento pode, não intencionalmente, coincidir com uma DCB existente e a colidência pode não ter relação com o radical que identifica a classe terapêutica do fármaco. De qualquer forma para esses casos, pela orientação da frase proposta pela CP, o nome precisaria ser reprovado pela área técnica da Anvisa. 
A RDC 59/14 já traz regras para evitar a colidência de nomes de medicamentos com as DCBs, focando na colidência com os radicais associados a uma classe terapêutica. O artigo 15 da RDC 59/14 estabelece:
"Art. 15. Os nomes dos medicamentos e seus complementos não poderão empregar:
I – os sufixos da denominação comum recomendada para cada classe terapêutica de substâncias farmacêuticas, ainda que em posição distinta da usualmente recomendada, dentro da própria classe química ou não;
II – a parte da denominação comum do fármaco, não referida no inciso I, usualmente associada a determinado princípio ativo, quando este não fizer parte da composição do medicamento;"
Além disso, o Guia da OMS "Guidance on the use of International Nonproprietary Names (INNs)" de 2017, disponível em [https://www.who.int/publications/m/item/guidance-on-the-use-of-inns], não busca determinar uma proibição geral para o uso de nomes derivados de INNs, mas sim enfatiza a importância de evitar a incorporação intencional de radicais de uma INN em nomes de medicamentos (página 13).
Com base nesses pontos, sugerimos duas possibilidades para a revisão do parágrafo proposto:
1) Exclusão do parágrafo: considerando que já existem regras estabelecidas pela RDC 59/14 e diretrizes da OMS, a exclusão desse parágrafo evitaria uma barreira regulatória ao Setor para situações em que a segurança do paciente não será comprometida.
2) Elaboração de um novo parágrafo: Caso seja mantido um parágrafo sobre DCBs e colidências com nomes, sugerimos a elaboração de uma nova redação que enfoque especificamente na preocupação em relação à incorporação intencional de radicais de uma DCB em nomes de medicamentos, seguindo as orientações da OMS e as diretrizes já estabelecidas pela RDC 59/14.
Agradecemos a oportunidade de contribuir para essa consulta pública e estamos à disposição para discussões adicionais sobre o tema.</t>
  </si>
  <si>
    <t>Reconhecemos a importância das DCBs para a Farmacopeia Brasileira e entendemos a necessidade de fornecer informações referenciais sobre o tema na Farmacopeia.</t>
  </si>
  <si>
    <t>No entanto, gostaríamos de destacar algumas preocupações em relação ao parágrafo proposto que afirma que os nomes de marca ou comerciais nunca devem ser derivados dos nomes DCI e DCB, nem de seus radicais terminológicos. 
Também é preocupação do Setor evitar uma troca indesejada entre medicamentos devido a utilização de nomes parecidos, o que poderia ameaçar a segurança da população e comprometer a assistência farmacêutica, mas acreditamos que essa restrição pode representar uma barreira regulatória para o Setor Farmacêutico para situações em que a segurança do paciente não será comprometida.</t>
  </si>
  <si>
    <t>2024-04-26 14:39:58</t>
  </si>
  <si>
    <t>Distrito Federal - DF</t>
  </si>
  <si>
    <t>GRUPO FARMABRASIL</t>
  </si>
  <si>
    <t>13.884.823/0001-79</t>
  </si>
  <si>
    <t>PROPOSTA DE EXCLUSÃO (Exclusão na íntegra do texto abaixo)
Cabe destacar que os nomes de marca ou comerciais nunca devem ser derivados dos nomes DCI, e DCB, nem de seus radicais terminológicos, a fim de evitar equívocos, o que poderia ameaçar a segurança das pessoas e comprometer a assistência farmacêutica.</t>
  </si>
  <si>
    <t>JUSTIFICATIVA
Inicialmente, é necessário enfatizar que a Consulta Pública nº 1240/24 trata-se de “Proposta de novo texto a ser incorporado na Farmacopeia Brasileira sobre as Denominações Comuns Brasileiras” e, deste modo, esta traz a questão da importância da correta determinação da DCB em sua raiz, assim como, a correlação com a substância em si e suas nomenclaturas internacionais.
Isto posto, faz-se necessário enfatizar que o §4º do texto proposto traz em seu conteúdo questão sobre marca e ou nome comercial e sua colidência com a DCB. Contudo, essa premissa de marca não ser derivada de DCB já consta em regulamentação Anvisa, conforme disposto na RDC nº 59/14 em seu Art. 15, além disto, a questão de definição de marca trata-se de temática tratada pela autarquia da Anvisa e, portanto, esta não deveria constar em texto de Farmacopeia. 
Ainda, enfatiza-se que o texto constante na Farmacopeia deve ater-se à aspectos técnicos e não administrativo.
Portanto, considerando todo o exposto, sugerimos a exclusão do §4º da minuta da CP nº 1240/24.</t>
  </si>
  <si>
    <t>Nada a contribuir.</t>
  </si>
  <si>
    <t>Com o aceite da proposta de exclusão acima exemplificada, o restante do texto proposto pela CP está de acordo com o entendimento que se tem sobre as Denominações Comuns Brasileiras e, portanto, é uma boa inclusão à farmacopeia.</t>
  </si>
  <si>
    <t>2024-04-26 17:28:42</t>
  </si>
  <si>
    <t>ALANAC - Associação dos Laboratórios Farmacêuticos Nacionais</t>
  </si>
  <si>
    <t>53.100.095/0001-81</t>
  </si>
  <si>
    <t>Remover a seguinte frase: 
Cabe destacar que os nomes de marca ou comerciais nunca devem ser derivados dos nomes DCI, e DCB, nem de seus radicais terminológicos, a fim de evitar equívocos, o que poderia ameaçar a segurança das pessoas e comprometer a assistência farmacêutica.</t>
  </si>
  <si>
    <t>Justificativa: Dado que há um regulamento específico para marcas, entendemos que a determinação de como uma marca deve ser constituída não se enquadra no escopo de definição da DCB. Por esse motivo, a remoção da frase se faz necessária, uma vez que busca regulamentar algo fora do seu contexto.</t>
  </si>
  <si>
    <t>Considerando que a proposta apresenta a inclusão da DCB dentro da Farmacopeia Brasileira, é de suma importância tal atualização para que a população utilize cada vez mais como um documento referência que a Farmacopeia já é.</t>
  </si>
  <si>
    <t xml:space="preserve">DENOMINAÇÃO COMUM BRASILEIRA (DCB) – Aspectos gerais </t>
  </si>
  <si>
    <t>Se desejar, detalhe sua opinião:  Atenção: este espaço serve para o participante comentar, do ponto de vista particular, a proposta que está em consulta pública. Por se tratar de comentários de cunho pessoal, sem argumentação ou evidências, não exige um p</t>
  </si>
  <si>
    <t>DENOMINAÇÃO COMUM BRASILEIRA (DCB) – Texto introdutório</t>
  </si>
  <si>
    <t>·       Não foram recebidas contribuições no campo de opinião.</t>
  </si>
  <si>
    <t>·      Suprir a ausência de um capítulo que trate sobre as Denominações Comuns Brasileiras na Farmacopeia Brasileira.</t>
  </si>
  <si>
    <t>·      Reconhecemos a importância das DCBs para a Farmacopeia Brasileira e entendemos a necessidade de fornecer informações referenciais sobre o tema na Farmacopeia.</t>
  </si>
  <si>
    <t>·      Com o aceite da proposta de exclusão acima exemplificada, o restante do texto proposto pela CP está de acordo com o entendimento que se tem sobre as Denominações Comuns Brasileiras e, portanto, é uma boa inclusão à farmacopeia.</t>
  </si>
  <si>
    <t>.      Considerando que a proposta apresenta a inclusão da DCB dentro da Farmacopeia Brasileira, é de suma importância tal atualização para que a população utilize cada vez mais como um documento referência que a Farmacopeia já é.</t>
  </si>
  <si>
    <t>·      Inclusão de novo requisito regulatório, o qual já possui Resolução específica, referente a determinação de nome de medicamentos, causando insegurança jurídica ao setor regulado.</t>
  </si>
  <si>
    <t>·     Pelo fato da Farmacopeia ser um documento técnico, sem poder legislativo, o trecho citado pode causar confusão.</t>
  </si>
  <si>
    <t>·     ... Reconhecemos a importância das DCBs para a Farmacopeia Brasileira... No entanto, gostaríamos de destacar algumas preocupações em relação ao parágrafo proposto que afirma que os nomes de marca ou comerciais nunca devem ser derivados dos nomes DCI e DCB, nem de seus radicais terminológicos. Também é preocupação do Setor evitar uma troca indesejada entre medicamentos devido a utilização de nomes parecidos, o que poderia ameaçar a segurança da população e comprometer a assistência farmacêutica, mas acreditamos que essa restrição pode representar uma barreira regulatória para o Setor Farmacêutico para situações em que a segurança do paciente não será comprometida.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</si>
</sst>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8"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color theme="0"/>
      <name val="Corbel"/>
      <family val="2"/>
    </font>
    <font>
      <sz val="24"/>
      <color theme="0"/>
      <name val="Tw Cen MT Condensed Extra Bold"/>
      <family val="4"/>
      <scheme val="major"/>
    </font>
    <font>
      <b/>
      <sz val="14"/>
      <color theme="0"/>
      <name val="Tw Cen MT Condensed"/>
      <family val="2"/>
    </font>
    <font>
      <b/>
      <sz val="14"/>
      <color theme="0" tint="-4.9989318521683403E-2"/>
      <name val="Tw Cen MT Condensed"/>
      <family val="2"/>
    </font>
    <font>
      <sz val="11"/>
      <color theme="0"/>
      <name val="Franklin Gothic Book"/>
      <family val="2"/>
      <scheme val="minor"/>
    </font>
    <font>
      <sz val="11"/>
      <name val="Franklin Gothic Book"/>
      <family val="2"/>
      <scheme val="minor"/>
    </font>
    <font>
      <b/>
      <sz val="20"/>
      <color theme="0"/>
      <name val="Segoe UI Light"/>
      <family val="2"/>
    </font>
    <font>
      <b/>
      <sz val="12"/>
      <color theme="0" tint="-0.14999847407452621"/>
      <name val="Segoe UI Light"/>
      <family val="2"/>
    </font>
    <font>
      <b/>
      <sz val="14"/>
      <color theme="0" tint="-0.14999847407452621"/>
      <name val="Segoe UI Light"/>
      <family val="2"/>
    </font>
    <font>
      <b/>
      <sz val="20"/>
      <color theme="0" tint="-0.249977111117893"/>
      <name val="Segoe UI Light"/>
      <family val="2"/>
    </font>
    <font>
      <b/>
      <sz val="18"/>
      <color theme="0" tint="-0.249977111117893"/>
      <name val="Segoe UI Light"/>
      <family val="2"/>
    </font>
    <font>
      <b/>
      <sz val="12"/>
      <color theme="0"/>
      <name val="Segoe UI Light"/>
      <family val="2"/>
    </font>
    <font>
      <b/>
      <sz val="13"/>
      <color theme="0"/>
      <name val="Segoe UI Light"/>
      <family val="2"/>
    </font>
    <font>
      <b/>
      <sz val="12"/>
      <color theme="1"/>
      <name val="Franklin Gothic Book"/>
      <family val="2"/>
      <scheme val="minor"/>
    </font>
    <font>
      <sz val="12"/>
      <color theme="1"/>
      <name val="Franklin Gothic Book"/>
      <family val="2"/>
      <scheme val="minor"/>
    </font>
    <font>
      <b/>
      <sz val="11"/>
      <color theme="0"/>
      <name val="Segoe UI Light"/>
      <family val="2"/>
    </font>
    <font>
      <b/>
      <sz val="14"/>
      <color theme="0" tint="-0.249977111117893"/>
      <name val="Segoe UI Light"/>
      <family val="2"/>
    </font>
    <font>
      <b/>
      <sz val="11"/>
      <color theme="0" tint="-0.14999847407452621"/>
      <name val="Segoe UI Light"/>
      <family val="2"/>
    </font>
    <font>
      <b/>
      <sz val="11"/>
      <name val="Franklin Gothic Book"/>
      <family val="2"/>
      <scheme val="minor"/>
    </font>
    <font>
      <b/>
      <sz val="12"/>
      <name val="Franklin Gothic Book"/>
      <family val="2"/>
      <scheme val="minor"/>
    </font>
    <font>
      <sz val="18"/>
      <color theme="4" tint="-0.24994659260841701"/>
      <name val="Corbel"/>
      <family val="2"/>
    </font>
    <font>
      <sz val="10"/>
      <color theme="4" tint="-0.24994659260841701"/>
      <name val="Century Gothic"/>
      <family val="2"/>
    </font>
    <font>
      <sz val="9"/>
      <name val="Century Gothic"/>
      <family val="2"/>
    </font>
    <font>
      <sz val="10"/>
      <color theme="4" tint="-0.499984740745262"/>
      <name val="Century Gothic"/>
      <family val="2"/>
    </font>
    <font>
      <sz val="18"/>
      <color rgb="FF813365"/>
      <name val="Century Gothic"/>
      <family val="2"/>
    </font>
    <font>
      <sz val="18"/>
      <color theme="4" tint="-0.24994659260841701"/>
      <name val="Century Gothic"/>
      <family val="2"/>
    </font>
    <font>
      <sz val="10"/>
      <color theme="4" tint="-0.24994659260841701"/>
      <name val="Corbel"/>
      <family val="2"/>
    </font>
    <font>
      <b/>
      <sz val="20"/>
      <color theme="9" tint="-0.499984740745262"/>
      <name val="Century Gothic"/>
      <family val="2"/>
    </font>
    <font>
      <b/>
      <sz val="14"/>
      <color rgb="FF813365"/>
      <name val="Century Gothic"/>
      <family val="2"/>
    </font>
    <font>
      <sz val="14"/>
      <color rgb="FF813365"/>
      <name val="Century Gothic"/>
      <family val="2"/>
    </font>
    <font>
      <sz val="9"/>
      <color theme="0"/>
      <name val="Franklin Gothic Book"/>
      <family val="2"/>
      <scheme val="minor"/>
    </font>
    <font>
      <b/>
      <sz val="12"/>
      <color theme="4" tint="-0.24994659260841701"/>
      <name val="Century Gothic"/>
      <family val="2"/>
    </font>
    <font>
      <b/>
      <sz val="12"/>
      <color theme="4" tint="-0.24994659260841701"/>
      <name val="Corbel"/>
      <family val="2"/>
    </font>
    <font>
      <b/>
      <sz val="10"/>
      <color theme="4" tint="-0.24994659260841701"/>
      <name val="Corbel"/>
      <family val="2"/>
    </font>
    <font>
      <sz val="11"/>
      <color theme="4" tint="-0.24994659260841701"/>
      <name val="Corbel"/>
      <family val="2"/>
    </font>
    <font>
      <sz val="9"/>
      <name val="Franklin Gothic Book"/>
      <family val="2"/>
      <scheme val="minor"/>
    </font>
    <font>
      <sz val="10"/>
      <name val="Corbel"/>
      <family val="2"/>
    </font>
    <font>
      <sz val="9"/>
      <color theme="4" tint="-0.24994659260841701"/>
      <name val="Calibri"/>
      <family val="2"/>
    </font>
    <font>
      <sz val="11"/>
      <color theme="4" tint="-0.24994659260841701"/>
      <name val="Calibri"/>
      <family val="2"/>
    </font>
    <font>
      <sz val="11"/>
      <name val="Calibri"/>
      <family val="2"/>
    </font>
    <font>
      <b/>
      <sz val="11"/>
      <color theme="0"/>
      <name val="Calibri"/>
      <family val="2"/>
    </font>
    <font>
      <sz val="9"/>
      <name val="Calibri"/>
      <family val="2"/>
    </font>
    <font>
      <sz val="10"/>
      <name val="Calibri"/>
      <family val="2"/>
    </font>
    <font>
      <sz val="10"/>
      <color theme="0"/>
      <name val="Calibri"/>
      <family val="2"/>
    </font>
    <font>
      <sz val="9"/>
      <color theme="0"/>
      <name val="Calibri"/>
      <family val="2"/>
    </font>
    <font>
      <b/>
      <sz val="10"/>
      <color theme="4" tint="-0.499984740745262"/>
      <name val="Century Gothic"/>
      <family val="2"/>
    </font>
    <font>
      <sz val="10"/>
      <color theme="4" tint="-0.24994659260841701"/>
      <name val="Calibri Light"/>
      <family val="2"/>
    </font>
    <font>
      <sz val="9"/>
      <color theme="4" tint="-0.24994659260841701"/>
      <name val="Calibri Light"/>
      <family val="2"/>
    </font>
    <font>
      <sz val="10"/>
      <color theme="1" tint="0.249977111117893"/>
      <name val="Calibri Light"/>
      <family val="2"/>
    </font>
    <font>
      <sz val="10"/>
      <color theme="0"/>
      <name val="Calibri Light"/>
      <family val="2"/>
    </font>
    <font>
      <sz val="11"/>
      <color theme="4" tint="-0.24994659260841701"/>
      <name val="Calibri Light"/>
      <family val="2"/>
    </font>
  </fonts>
  <fills count="14">
    <fill>
      <patternFill patternType="none"/>
    </fill>
    <fill>
      <patternFill patternType="gray125"/>
    </fill>
    <fill>
      <patternFill patternType="solid">
        <fgColor theme="4"/>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813365"/>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theme="0" tint="-0.14996795556505021"/>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right style="thick">
        <color rgb="FF002060"/>
      </right>
      <top/>
      <bottom/>
      <diagonal/>
    </border>
    <border>
      <left style="medium">
        <color theme="0"/>
      </left>
      <right style="medium">
        <color theme="0"/>
      </right>
      <top style="medium">
        <color theme="0"/>
      </top>
      <bottom style="medium">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2060"/>
      </left>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10">
    <xf numFmtId="0" fontId="0" fillId="0" borderId="0"/>
    <xf numFmtId="0" fontId="8" fillId="2" borderId="0" applyNumberFormat="0" applyAlignment="0" applyProtection="0"/>
    <xf numFmtId="0" fontId="6" fillId="0" borderId="0"/>
    <xf numFmtId="0" fontId="5" fillId="0" borderId="0"/>
    <xf numFmtId="9" fontId="5" fillId="0" borderId="0" applyFont="0" applyFill="0" applyBorder="0" applyAlignment="0" applyProtection="0"/>
    <xf numFmtId="9" fontId="33" fillId="0" borderId="0" applyFont="0" applyFill="0" applyBorder="0" applyAlignment="0" applyProtection="0"/>
    <xf numFmtId="0" fontId="4" fillId="0" borderId="0"/>
    <xf numFmtId="0" fontId="3" fillId="0" borderId="0"/>
    <xf numFmtId="0" fontId="2" fillId="0" borderId="0"/>
    <xf numFmtId="0" fontId="1" fillId="0" borderId="0"/>
  </cellStyleXfs>
  <cellXfs count="155">
    <xf numFmtId="0" fontId="0" fillId="0" borderId="0" xfId="0"/>
    <xf numFmtId="0" fontId="9" fillId="3" borderId="0" xfId="1" applyFont="1" applyFill="1" applyAlignment="1">
      <alignment horizontal="center" vertical="center"/>
    </xf>
    <xf numFmtId="0" fontId="0" fillId="0" borderId="0" xfId="0" applyAlignment="1">
      <alignment wrapText="1"/>
    </xf>
    <xf numFmtId="0" fontId="5" fillId="0" borderId="0" xfId="3"/>
    <xf numFmtId="10" fontId="18" fillId="6" borderId="0" xfId="4" applyNumberFormat="1" applyFont="1" applyFill="1" applyBorder="1" applyAlignment="1"/>
    <xf numFmtId="10" fontId="22" fillId="6" borderId="0" xfId="4" applyNumberFormat="1" applyFont="1" applyFill="1" applyBorder="1" applyAlignment="1"/>
    <xf numFmtId="0" fontId="27" fillId="0" borderId="0" xfId="0" applyFont="1" applyAlignment="1">
      <alignment wrapText="1"/>
    </xf>
    <xf numFmtId="0" fontId="12" fillId="11" borderId="0" xfId="3" applyFont="1" applyFill="1"/>
    <xf numFmtId="0" fontId="5" fillId="5" borderId="0" xfId="3" applyFill="1"/>
    <xf numFmtId="0" fontId="5" fillId="3" borderId="0" xfId="3" applyFill="1"/>
    <xf numFmtId="0" fontId="5" fillId="6" borderId="0" xfId="3" applyFill="1"/>
    <xf numFmtId="0" fontId="14" fillId="6" borderId="0" xfId="3" applyFont="1" applyFill="1" applyAlignment="1">
      <alignment vertical="center" textRotation="90"/>
    </xf>
    <xf numFmtId="0" fontId="15" fillId="6" borderId="0" xfId="3" applyFont="1" applyFill="1" applyAlignment="1">
      <alignment vertical="center" textRotation="90"/>
    </xf>
    <xf numFmtId="0" fontId="18" fillId="6" borderId="0" xfId="3" applyFont="1" applyFill="1"/>
    <xf numFmtId="0" fontId="19" fillId="6" borderId="0" xfId="3" applyFont="1" applyFill="1"/>
    <xf numFmtId="3" fontId="18" fillId="6" borderId="0" xfId="3" applyNumberFormat="1" applyFont="1" applyFill="1"/>
    <xf numFmtId="0" fontId="20" fillId="6" borderId="0" xfId="3" applyFont="1" applyFill="1"/>
    <xf numFmtId="0" fontId="21" fillId="6" borderId="0" xfId="3" applyFont="1" applyFill="1" applyAlignment="1">
      <alignment vertical="center"/>
    </xf>
    <xf numFmtId="0" fontId="21" fillId="6" borderId="0" xfId="3" applyFont="1" applyFill="1" applyAlignment="1">
      <alignment vertical="top" wrapText="1"/>
    </xf>
    <xf numFmtId="0" fontId="5" fillId="6" borderId="0" xfId="3" applyFill="1" applyAlignment="1">
      <alignment vertical="top"/>
    </xf>
    <xf numFmtId="0" fontId="12" fillId="11" borderId="0" xfId="3" applyFont="1" applyFill="1" applyAlignment="1">
      <alignment horizontal="center"/>
    </xf>
    <xf numFmtId="0" fontId="21" fillId="5" borderId="0" xfId="3" applyFont="1" applyFill="1"/>
    <xf numFmtId="0" fontId="15" fillId="8" borderId="0" xfId="3" applyFont="1" applyFill="1" applyAlignment="1">
      <alignment vertical="center" textRotation="90"/>
    </xf>
    <xf numFmtId="0" fontId="5" fillId="8" borderId="0" xfId="3" applyFill="1"/>
    <xf numFmtId="0" fontId="14" fillId="8" borderId="0" xfId="3" applyFont="1" applyFill="1" applyAlignment="1">
      <alignment vertical="center" textRotation="90"/>
    </xf>
    <xf numFmtId="0" fontId="18" fillId="8" borderId="0" xfId="3" applyFont="1" applyFill="1"/>
    <xf numFmtId="0" fontId="15" fillId="10" borderId="0" xfId="3" applyFont="1" applyFill="1" applyAlignment="1">
      <alignment vertical="center" textRotation="90"/>
    </xf>
    <xf numFmtId="0" fontId="5" fillId="10" borderId="0" xfId="3" applyFill="1"/>
    <xf numFmtId="0" fontId="24" fillId="10" borderId="0" xfId="3" applyFont="1" applyFill="1" applyAlignment="1">
      <alignment vertical="center" textRotation="90"/>
    </xf>
    <xf numFmtId="0" fontId="11" fillId="10" borderId="0" xfId="3" applyFont="1" applyFill="1"/>
    <xf numFmtId="0" fontId="25" fillId="10" borderId="0" xfId="3" applyFont="1" applyFill="1"/>
    <xf numFmtId="0" fontId="26" fillId="10" borderId="0" xfId="3" applyFont="1" applyFill="1"/>
    <xf numFmtId="0" fontId="12" fillId="10" borderId="0" xfId="3" applyFont="1" applyFill="1"/>
    <xf numFmtId="0" fontId="12" fillId="10" borderId="0" xfId="3" applyFont="1" applyFill="1" applyAlignment="1">
      <alignment vertical="center" wrapText="1"/>
    </xf>
    <xf numFmtId="0" fontId="28" fillId="0" borderId="0" xfId="0" applyFont="1" applyAlignment="1">
      <alignment wrapText="1"/>
    </xf>
    <xf numFmtId="0" fontId="28" fillId="0" borderId="0" xfId="0" applyFont="1"/>
    <xf numFmtId="0" fontId="0" fillId="0" borderId="0" xfId="0" pivotButton="1"/>
    <xf numFmtId="0" fontId="28" fillId="0" borderId="3" xfId="0" applyFont="1" applyBorder="1"/>
    <xf numFmtId="0" fontId="0" fillId="0" borderId="4" xfId="0" applyBorder="1"/>
    <xf numFmtId="0" fontId="0" fillId="0" borderId="5" xfId="0" applyBorder="1"/>
    <xf numFmtId="0" fontId="28" fillId="0" borderId="6" xfId="0" applyFont="1" applyBorder="1"/>
    <xf numFmtId="0" fontId="0" fillId="0" borderId="7" xfId="0" applyBorder="1"/>
    <xf numFmtId="0" fontId="0" fillId="0" borderId="6" xfId="0" applyBorder="1"/>
    <xf numFmtId="0" fontId="0" fillId="0" borderId="7" xfId="0" pivotButton="1" applyBorder="1"/>
    <xf numFmtId="0" fontId="0" fillId="0" borderId="8" xfId="0" applyBorder="1"/>
    <xf numFmtId="0" fontId="30" fillId="12" borderId="2" xfId="0" applyFont="1" applyFill="1" applyBorder="1" applyAlignment="1">
      <alignment horizontal="justify" vertical="center" wrapText="1"/>
    </xf>
    <xf numFmtId="0" fontId="28" fillId="12" borderId="0" xfId="0" applyFont="1" applyFill="1" applyAlignment="1">
      <alignment wrapText="1"/>
    </xf>
    <xf numFmtId="0" fontId="28" fillId="0" borderId="10" xfId="0" applyFont="1" applyBorder="1" applyAlignment="1">
      <alignment wrapText="1"/>
    </xf>
    <xf numFmtId="0" fontId="28" fillId="0" borderId="11" xfId="0" applyFont="1" applyBorder="1" applyAlignment="1">
      <alignment wrapText="1"/>
    </xf>
    <xf numFmtId="0" fontId="0" fillId="0" borderId="12" xfId="0" applyBorder="1" applyAlignment="1">
      <alignment wrapText="1"/>
    </xf>
    <xf numFmtId="0" fontId="28" fillId="0" borderId="13" xfId="0" applyFont="1" applyBorder="1" applyAlignment="1">
      <alignment wrapText="1"/>
    </xf>
    <xf numFmtId="0" fontId="27" fillId="0" borderId="14" xfId="0" applyFont="1" applyBorder="1" applyAlignment="1">
      <alignment wrapText="1"/>
    </xf>
    <xf numFmtId="0" fontId="0" fillId="0" borderId="14" xfId="0" applyBorder="1" applyAlignment="1">
      <alignment wrapText="1"/>
    </xf>
    <xf numFmtId="0" fontId="31" fillId="0" borderId="13" xfId="0" applyFont="1" applyBorder="1" applyAlignment="1">
      <alignment horizontal="right" vertical="top" wrapText="1"/>
    </xf>
    <xf numFmtId="0" fontId="28" fillId="0" borderId="13" xfId="0" applyFont="1" applyBorder="1" applyAlignment="1">
      <alignment horizontal="right" wrapText="1"/>
    </xf>
    <xf numFmtId="0" fontId="32" fillId="0" borderId="13" xfId="0" applyFont="1" applyBorder="1" applyAlignment="1">
      <alignment horizontal="right" vertical="top" wrapText="1"/>
    </xf>
    <xf numFmtId="0" fontId="28" fillId="0" borderId="15" xfId="0" applyFont="1" applyBorder="1" applyAlignment="1">
      <alignment wrapText="1"/>
    </xf>
    <xf numFmtId="0" fontId="28" fillId="0" borderId="16" xfId="0" applyFont="1" applyBorder="1" applyAlignment="1">
      <alignment wrapText="1"/>
    </xf>
    <xf numFmtId="0" fontId="0" fillId="0" borderId="17" xfId="0" applyBorder="1" applyAlignment="1">
      <alignment wrapText="1"/>
    </xf>
    <xf numFmtId="0" fontId="35" fillId="12" borderId="0" xfId="0" applyFont="1" applyFill="1" applyAlignment="1">
      <alignment vertical="top" wrapText="1"/>
    </xf>
    <xf numFmtId="0" fontId="7" fillId="0" borderId="0" xfId="0" applyFont="1"/>
    <xf numFmtId="0" fontId="28" fillId="13" borderId="0" xfId="0" applyFont="1" applyFill="1" applyAlignment="1">
      <alignment wrapText="1"/>
    </xf>
    <xf numFmtId="0" fontId="0" fillId="0" borderId="8" xfId="0" pivotButton="1" applyBorder="1"/>
    <xf numFmtId="0" fontId="38" fillId="0" borderId="0" xfId="0" applyFont="1"/>
    <xf numFmtId="0" fontId="38" fillId="0" borderId="4" xfId="0" applyFont="1" applyBorder="1"/>
    <xf numFmtId="0" fontId="39" fillId="0" borderId="4" xfId="0" applyFont="1" applyBorder="1"/>
    <xf numFmtId="0" fontId="40" fillId="0" borderId="0" xfId="0" applyFont="1"/>
    <xf numFmtId="0" fontId="0" fillId="0" borderId="19" xfId="0" applyBorder="1"/>
    <xf numFmtId="0" fontId="0" fillId="0" borderId="20" xfId="0" applyBorder="1"/>
    <xf numFmtId="0" fontId="0" fillId="0" borderId="21" xfId="0" applyBorder="1"/>
    <xf numFmtId="0" fontId="41" fillId="0" borderId="0" xfId="0" applyFont="1" applyAlignment="1">
      <alignment horizontal="left"/>
    </xf>
    <xf numFmtId="0" fontId="41" fillId="0" borderId="0" xfId="0" applyFont="1" applyAlignment="1">
      <alignment horizontal="center"/>
    </xf>
    <xf numFmtId="0" fontId="43" fillId="0" borderId="0" xfId="0" applyFont="1"/>
    <xf numFmtId="0" fontId="42"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wrapText="1"/>
    </xf>
    <xf numFmtId="0" fontId="9" fillId="3" borderId="0" xfId="1" applyFont="1" applyFill="1" applyAlignment="1">
      <alignment horizontal="center" vertical="center" wrapText="1"/>
    </xf>
    <xf numFmtId="0" fontId="44" fillId="0" borderId="9" xfId="0" applyFont="1" applyBorder="1" applyAlignment="1">
      <alignment horizontal="center" vertical="center" wrapText="1"/>
    </xf>
    <xf numFmtId="0" fontId="0" fillId="0" borderId="0" xfId="0" applyAlignment="1">
      <alignment horizontal="distributed" vertical="center" indent="1"/>
    </xf>
    <xf numFmtId="0" fontId="9" fillId="3" borderId="0" xfId="1" applyFont="1" applyFill="1" applyAlignment="1">
      <alignment horizontal="distributed" vertical="center" indent="1"/>
    </xf>
    <xf numFmtId="0" fontId="44" fillId="0" borderId="9" xfId="0" applyFont="1" applyBorder="1" applyAlignment="1">
      <alignment horizontal="distributed" vertical="center" wrapText="1" indent="1"/>
    </xf>
    <xf numFmtId="0" fontId="44" fillId="0" borderId="9" xfId="0" applyFont="1" applyBorder="1" applyAlignment="1" applyProtection="1">
      <alignment horizontal="distributed" vertical="center" wrapText="1" indent="1"/>
      <protection locked="0"/>
    </xf>
    <xf numFmtId="0" fontId="45" fillId="0" borderId="0" xfId="0" applyFont="1"/>
    <xf numFmtId="9" fontId="45" fillId="0" borderId="0" xfId="5" applyFont="1"/>
    <xf numFmtId="0" fontId="45" fillId="0" borderId="0" xfId="0" applyFont="1" applyAlignment="1">
      <alignment horizontal="center"/>
    </xf>
    <xf numFmtId="0" fontId="47" fillId="2" borderId="0" xfId="0" applyFont="1" applyFill="1" applyAlignment="1">
      <alignment horizontal="center" vertical="center" wrapText="1"/>
    </xf>
    <xf numFmtId="0" fontId="46" fillId="0" borderId="0" xfId="0" applyFont="1" applyAlignment="1">
      <alignment horizontal="left" vertical="center"/>
    </xf>
    <xf numFmtId="0" fontId="46" fillId="0" borderId="0" xfId="0" applyFont="1" applyAlignment="1">
      <alignment horizontal="center" vertical="center" wrapText="1"/>
    </xf>
    <xf numFmtId="22" fontId="10" fillId="3" borderId="24"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49" fillId="0" borderId="0" xfId="0" applyFont="1" applyAlignment="1">
      <alignment horizontal="center" vertical="center"/>
    </xf>
    <xf numFmtId="0" fontId="7" fillId="0" borderId="0" xfId="0" applyFont="1" applyAlignment="1">
      <alignment horizontal="center" vertical="center"/>
    </xf>
    <xf numFmtId="0" fontId="49" fillId="0" borderId="1" xfId="0" applyFont="1" applyBorder="1" applyAlignment="1">
      <alignment horizontal="center" vertical="center"/>
    </xf>
    <xf numFmtId="0" fontId="48" fillId="0" borderId="1" xfId="0" applyFont="1" applyBorder="1" applyAlignment="1">
      <alignment horizontal="center" vertical="center" wrapText="1"/>
    </xf>
    <xf numFmtId="0" fontId="49" fillId="0" borderId="23" xfId="0" applyFont="1" applyBorder="1" applyAlignment="1">
      <alignment horizontal="center" vertical="center"/>
    </xf>
    <xf numFmtId="9" fontId="37" fillId="0" borderId="0" xfId="5" applyFont="1" applyBorder="1" applyAlignment="1">
      <alignment horizontal="center" vertical="center" wrapText="1"/>
    </xf>
    <xf numFmtId="0" fontId="44" fillId="0" borderId="0" xfId="0" applyFont="1" applyAlignment="1">
      <alignment wrapText="1"/>
    </xf>
    <xf numFmtId="0" fontId="48" fillId="0" borderId="0" xfId="0" applyFont="1" applyAlignment="1">
      <alignment horizontal="center" vertical="center" wrapText="1"/>
    </xf>
    <xf numFmtId="0" fontId="48" fillId="0" borderId="0" xfId="0" applyFont="1" applyAlignment="1">
      <alignment wrapText="1"/>
    </xf>
    <xf numFmtId="0" fontId="44" fillId="0" borderId="0" xfId="0" applyFont="1"/>
    <xf numFmtId="0" fontId="51" fillId="0" borderId="0" xfId="0" applyFont="1"/>
    <xf numFmtId="0" fontId="48" fillId="0" borderId="0" xfId="0" applyFont="1" applyAlignment="1">
      <alignment horizontal="center" vertical="center"/>
    </xf>
    <xf numFmtId="0" fontId="44" fillId="0" borderId="0" xfId="0" applyFont="1" applyAlignment="1">
      <alignment horizontal="center" wrapText="1"/>
    </xf>
    <xf numFmtId="0" fontId="44" fillId="0" borderId="0" xfId="0" applyFont="1" applyAlignment="1">
      <alignment horizontal="distributed" vertical="center" indent="1"/>
    </xf>
    <xf numFmtId="0" fontId="29" fillId="0" borderId="0" xfId="0" applyFont="1" applyAlignment="1">
      <alignment horizontal="center" vertical="center" wrapText="1"/>
    </xf>
    <xf numFmtId="0" fontId="46" fillId="0" borderId="0" xfId="0" applyFont="1" applyAlignment="1">
      <alignment vertical="top"/>
    </xf>
    <xf numFmtId="0" fontId="46" fillId="0" borderId="0" xfId="0" applyFont="1" applyAlignment="1">
      <alignment vertical="top" wrapText="1"/>
    </xf>
    <xf numFmtId="9" fontId="0" fillId="0" borderId="0" xfId="5" applyFont="1" applyFill="1" applyAlignment="1">
      <alignment horizontal="center" vertical="center"/>
    </xf>
    <xf numFmtId="0" fontId="9" fillId="0" borderId="0" xfId="1" applyFont="1" applyFill="1" applyAlignment="1">
      <alignment horizontal="center" vertical="center" wrapText="1"/>
    </xf>
    <xf numFmtId="1" fontId="44" fillId="0" borderId="9" xfId="0" applyNumberFormat="1" applyFont="1" applyBorder="1" applyAlignment="1">
      <alignment horizontal="center" vertical="center" wrapText="1"/>
    </xf>
    <xf numFmtId="0" fontId="52" fillId="12" borderId="2" xfId="0" applyFont="1" applyFill="1" applyBorder="1" applyAlignment="1">
      <alignment horizontal="justify" vertical="center" wrapText="1"/>
    </xf>
    <xf numFmtId="0" fontId="28" fillId="0" borderId="0" xfId="0" applyFont="1" applyAlignment="1">
      <alignment horizontal="center" wrapText="1"/>
    </xf>
    <xf numFmtId="0" fontId="34" fillId="0" borderId="0" xfId="0" applyFont="1" applyAlignment="1">
      <alignment horizontal="center" vertical="center" wrapText="1"/>
    </xf>
    <xf numFmtId="0" fontId="28" fillId="0" borderId="26" xfId="0" applyFont="1" applyBorder="1" applyAlignment="1">
      <alignment horizontal="center" wrapText="1"/>
    </xf>
    <xf numFmtId="0" fontId="53" fillId="0" borderId="0" xfId="0" applyFont="1"/>
    <xf numFmtId="0" fontId="53" fillId="0" borderId="0" xfId="0" applyFont="1" applyAlignment="1">
      <alignment horizontal="left" vertical="center"/>
    </xf>
    <xf numFmtId="0" fontId="53" fillId="0" borderId="0" xfId="0" applyFont="1" applyAlignment="1">
      <alignment horizontal="left" indent="1"/>
    </xf>
    <xf numFmtId="0" fontId="54" fillId="0" borderId="18" xfId="0" applyFont="1" applyBorder="1" applyAlignment="1">
      <alignment horizontal="center" vertical="center" wrapText="1"/>
    </xf>
    <xf numFmtId="0" fontId="53" fillId="0" borderId="0" xfId="0" applyFont="1" applyAlignment="1">
      <alignment horizontal="left" vertical="center" wrapText="1"/>
    </xf>
    <xf numFmtId="0" fontId="54" fillId="0" borderId="0" xfId="0" applyFont="1" applyAlignment="1">
      <alignment horizontal="center" vertical="center" wrapText="1"/>
    </xf>
    <xf numFmtId="0" fontId="55" fillId="0" borderId="0" xfId="0" applyFont="1" applyAlignment="1">
      <alignment horizontal="left" indent="1"/>
    </xf>
    <xf numFmtId="0" fontId="56" fillId="0" borderId="0" xfId="0" pivotButton="1" applyFont="1"/>
    <xf numFmtId="0" fontId="56" fillId="0" borderId="0" xfId="0" applyFont="1" applyAlignment="1">
      <alignment horizontal="center"/>
    </xf>
    <xf numFmtId="0" fontId="55" fillId="0" borderId="0" xfId="0" applyFont="1" applyAlignment="1">
      <alignment horizontal="left" wrapText="1"/>
    </xf>
    <xf numFmtId="0" fontId="53" fillId="0" borderId="18" xfId="0" applyFont="1" applyBorder="1" applyAlignment="1">
      <alignment horizontal="center" wrapText="1"/>
    </xf>
    <xf numFmtId="0" fontId="57" fillId="0" borderId="0" xfId="0" applyFont="1" applyAlignment="1">
      <alignment horizontal="left" wrapText="1"/>
    </xf>
    <xf numFmtId="0" fontId="50" fillId="0" borderId="0" xfId="0" applyFont="1" applyAlignment="1">
      <alignment horizontal="center" vertical="center"/>
    </xf>
    <xf numFmtId="0" fontId="51" fillId="0" borderId="0" xfId="0" applyFont="1" applyAlignment="1">
      <alignment horizontal="center" vertical="center" wrapText="1"/>
    </xf>
    <xf numFmtId="0" fontId="43" fillId="0" borderId="0" xfId="0" applyFont="1" applyAlignment="1">
      <alignment horizontal="center" vertical="center"/>
    </xf>
    <xf numFmtId="0" fontId="44" fillId="0" borderId="0" xfId="0" applyFont="1" applyAlignment="1">
      <alignment horizontal="left" vertical="center" wrapText="1"/>
    </xf>
    <xf numFmtId="1" fontId="29" fillId="0" borderId="22"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53" fillId="0" borderId="0" xfId="0" applyFont="1" applyAlignment="1">
      <alignment horizontal="center" wrapText="1"/>
    </xf>
    <xf numFmtId="0" fontId="57" fillId="0" borderId="0" xfId="0" applyFont="1" applyAlignment="1">
      <alignment horizontal="center"/>
    </xf>
    <xf numFmtId="0" fontId="57" fillId="0" borderId="18" xfId="0" applyFont="1" applyBorder="1" applyAlignment="1">
      <alignment horizontal="center"/>
    </xf>
    <xf numFmtId="0" fontId="53" fillId="0" borderId="0" xfId="0" applyFont="1" applyAlignment="1">
      <alignment horizontal="center" vertical="center"/>
    </xf>
    <xf numFmtId="0" fontId="53" fillId="0" borderId="18" xfId="0" applyFont="1" applyBorder="1" applyAlignment="1">
      <alignment horizontal="center" vertical="center"/>
    </xf>
    <xf numFmtId="0" fontId="55" fillId="0" borderId="0" xfId="0" applyFont="1"/>
    <xf numFmtId="0" fontId="53" fillId="0" borderId="0" xfId="0" pivotButton="1" applyFont="1"/>
    <xf numFmtId="0" fontId="57" fillId="0" borderId="0" xfId="0" pivotButton="1" applyFont="1" applyAlignment="1">
      <alignment horizontal="center"/>
    </xf>
    <xf numFmtId="0" fontId="17" fillId="9" borderId="0" xfId="3" applyFont="1" applyFill="1" applyAlignment="1">
      <alignment horizontal="center" vertical="center" wrapText="1"/>
    </xf>
    <xf numFmtId="3" fontId="23" fillId="11" borderId="0" xfId="3" applyNumberFormat="1" applyFont="1" applyFill="1" applyAlignment="1">
      <alignment horizontal="center" vertical="center" wrapText="1"/>
    </xf>
    <xf numFmtId="0" fontId="23" fillId="5" borderId="0" xfId="3" applyFont="1" applyFill="1" applyAlignment="1">
      <alignment horizontal="center"/>
    </xf>
    <xf numFmtId="0" fontId="23" fillId="3" borderId="0" xfId="3" applyFont="1" applyFill="1" applyAlignment="1">
      <alignment horizontal="center"/>
    </xf>
    <xf numFmtId="10" fontId="23" fillId="5" borderId="0" xfId="4" applyNumberFormat="1" applyFont="1" applyFill="1" applyBorder="1" applyAlignment="1">
      <alignment horizontal="center"/>
    </xf>
    <xf numFmtId="10" fontId="23" fillId="3" borderId="0" xfId="4" applyNumberFormat="1" applyFont="1" applyFill="1" applyBorder="1" applyAlignment="1">
      <alignment horizontal="center"/>
    </xf>
    <xf numFmtId="0" fontId="17" fillId="3" borderId="0" xfId="3" applyFont="1" applyFill="1" applyAlignment="1">
      <alignment horizontal="center" vertical="center" wrapText="1"/>
    </xf>
    <xf numFmtId="0" fontId="13" fillId="4" borderId="0" xfId="3" applyFont="1" applyFill="1" applyAlignment="1">
      <alignment horizontal="center" vertical="center"/>
    </xf>
    <xf numFmtId="0" fontId="16" fillId="11" borderId="0" xfId="3" applyFont="1" applyFill="1" applyAlignment="1">
      <alignment horizontal="center" vertical="center" wrapText="1"/>
    </xf>
    <xf numFmtId="0" fontId="17" fillId="5" borderId="0" xfId="3" applyFont="1" applyFill="1" applyAlignment="1">
      <alignment horizontal="center" vertical="center"/>
    </xf>
    <xf numFmtId="0" fontId="17" fillId="3" borderId="0" xfId="3" applyFont="1" applyFill="1" applyAlignment="1">
      <alignment horizontal="center" vertical="center"/>
    </xf>
    <xf numFmtId="0" fontId="20" fillId="7" borderId="0" xfId="3" applyFont="1" applyFill="1" applyAlignment="1">
      <alignment horizontal="center"/>
    </xf>
    <xf numFmtId="0" fontId="21" fillId="7" borderId="0" xfId="3" applyFont="1" applyFill="1" applyAlignment="1">
      <alignment horizontal="center" vertical="center"/>
    </xf>
    <xf numFmtId="0" fontId="21" fillId="7" borderId="0" xfId="3" applyFont="1" applyFill="1" applyAlignment="1">
      <alignment horizontal="center" vertical="top" wrapText="1"/>
    </xf>
    <xf numFmtId="0" fontId="47" fillId="2" borderId="0" xfId="0" applyFont="1" applyFill="1" applyAlignment="1">
      <alignment horizontal="center"/>
    </xf>
  </cellXfs>
  <cellStyles count="10">
    <cellStyle name="Normal" xfId="0" builtinId="0" customBuiltin="1"/>
    <cellStyle name="Normal 2" xfId="2" xr:uid="{74CD281A-D495-4F03-BF1D-ADBFE0400D9C}"/>
    <cellStyle name="Normal 3" xfId="3" xr:uid="{1AC118CE-C78E-4CC9-A7EE-6CBD45A86C4E}"/>
    <cellStyle name="Normal 4" xfId="6" xr:uid="{5E161309-0A92-4BF8-91EC-5F3B3F18754D}"/>
    <cellStyle name="Normal 5" xfId="7" xr:uid="{8D94B713-AAFD-49F5-9F1B-253A977658F2}"/>
    <cellStyle name="Normal 6" xfId="8" xr:uid="{EECCFC05-0041-498E-B068-73DFEC63E646}"/>
    <cellStyle name="Normal 7" xfId="9" xr:uid="{BEDC7B16-ED5D-41F3-A860-686587E2FF23}"/>
    <cellStyle name="Porcentagem" xfId="5" builtinId="5"/>
    <cellStyle name="Porcentagem 2" xfId="4" xr:uid="{3987A9F5-EE0A-4930-A607-4C3D82938FA3}"/>
    <cellStyle name="Título 1" xfId="1" builtinId="16" customBuiltin="1"/>
  </cellStyles>
  <dxfs count="130">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strike val="0"/>
        <outline val="0"/>
        <shadow val="0"/>
        <u val="none"/>
        <vertAlign val="baseline"/>
        <sz val="11"/>
        <name val="Calibri"/>
        <family val="2"/>
        <scheme val="none"/>
      </font>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alignment wrapText="0"/>
    </dxf>
    <dxf>
      <alignment wrapText="1"/>
    </dxf>
    <dxf>
      <alignment wrapText="0"/>
    </dxf>
    <dxf>
      <alignment wrapText="0"/>
    </dxf>
    <dxf>
      <alignment wrapText="1"/>
    </dxf>
    <dxf>
      <alignment wrapText="1"/>
    </dxf>
    <dxf>
      <alignment wrapText="1"/>
    </dxf>
    <dxf>
      <font>
        <sz val="9"/>
      </font>
    </dxf>
    <dxf>
      <font>
        <sz val="9"/>
      </font>
    </dxf>
    <dxf>
      <font>
        <name val="Calibri Light"/>
      </font>
    </dxf>
    <dxf>
      <border>
        <left style="thin">
          <color rgb="FF002060"/>
        </left>
      </border>
    </dxf>
    <dxf>
      <alignment wrapText="1"/>
    </dxf>
    <dxf>
      <alignment horizontal="left"/>
    </dxf>
    <dxf>
      <alignment horizontal="left"/>
    </dxf>
    <dxf>
      <alignment horizontal="left"/>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wrapText="1"/>
    </dxf>
    <dxf>
      <alignment wrapText="1"/>
    </dxf>
    <dxf>
      <alignment horizontal="center"/>
    </dxf>
    <dxf>
      <font>
        <color theme="0"/>
      </font>
    </dxf>
    <dxf>
      <font>
        <color theme="0"/>
      </font>
    </dxf>
    <dxf>
      <font>
        <color theme="1" tint="0.249977111117893"/>
      </font>
    </dxf>
    <dxf>
      <font>
        <color theme="1" tint="0.249977111117893"/>
      </font>
    </dxf>
    <dxf>
      <font>
        <color theme="1" tint="0.249977111117893"/>
      </font>
    </dxf>
    <dxf>
      <font>
        <color theme="1" tint="0.249977111117893"/>
      </font>
    </dxf>
    <dxf>
      <font>
        <name val="Calibri Light"/>
      </font>
    </dxf>
    <dxf>
      <font>
        <name val="Calibri Light"/>
      </font>
    </dxf>
    <dxf>
      <font>
        <name val="Calibri Light"/>
      </font>
    </dxf>
    <dxf>
      <font>
        <name val="Calibri Light"/>
      </font>
    </dxf>
    <dxf>
      <font>
        <name val="Calibri Light"/>
      </font>
    </dxf>
    <dxf>
      <font>
        <name val="Calibri Light"/>
      </font>
    </dxf>
    <dxf>
      <alignment wrapText="1"/>
    </dxf>
    <dxf>
      <alignment wrapText="1"/>
    </dxf>
    <dxf>
      <alignment wrapText="0"/>
    </dxf>
    <dxf>
      <alignment wrapText="1"/>
    </dxf>
    <dxf>
      <alignment wrapText="1"/>
    </dxf>
    <dxf>
      <font>
        <sz val="10"/>
      </font>
    </dxf>
    <dxf>
      <font>
        <sz val="10"/>
      </font>
    </dxf>
    <dxf>
      <alignment horizontal="center"/>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sz val="11"/>
      </font>
    </dxf>
    <dxf>
      <font>
        <sz val="11"/>
      </font>
    </dxf>
    <dxf>
      <font>
        <sz val="11"/>
      </font>
    </dxf>
    <dxf>
      <font>
        <sz val="11"/>
      </font>
    </dxf>
    <dxf>
      <alignment horizontal="left"/>
    </dxf>
    <dxf>
      <alignment wrapText="1"/>
    </dxf>
    <dxf>
      <border>
        <left/>
      </border>
    </dxf>
    <dxf>
      <border>
        <left style="thin">
          <color rgb="FF002060"/>
        </left>
      </border>
    </dxf>
    <dxf>
      <border>
        <left style="thin">
          <color rgb="FF002060"/>
        </left>
      </border>
    </dxf>
    <dxf>
      <alignment horizontal="center"/>
    </dxf>
    <dxf>
      <alignment horizontal="center"/>
    </dxf>
    <dxf>
      <alignment wrapText="1"/>
    </dxf>
    <dxf>
      <alignment wrapText="1"/>
    </dxf>
    <dxf>
      <alignment horizontal="cent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tint="-4.9989318521683403E-2"/>
        <name val="Tw Cen MT Condensed"/>
        <family val="2"/>
        <scheme val="none"/>
      </font>
      <fill>
        <patternFill patternType="solid">
          <fgColor indexed="64"/>
          <bgColor theme="9"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orbel"/>
        <family val="2"/>
        <scheme val="none"/>
      </font>
      <alignment horizontal="center" vertical="center" textRotation="0" wrapText="0" indent="0" justifyLastLine="0" shrinkToFit="0" readingOrder="0"/>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distributed" vertical="center" textRotation="0" wrapText="1" indent="1"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9"/>
        <color theme="4" tint="-0.24994659260841701"/>
        <name val="Calibri"/>
        <family val="2"/>
        <scheme val="none"/>
      </font>
      <numFmt numFmtId="1" formatCode="0"/>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dxf>
    <dxf>
      <font>
        <b/>
        <strike val="0"/>
        <outline val="0"/>
        <shadow val="0"/>
        <u val="none"/>
        <vertAlign val="baseline"/>
        <sz val="14"/>
        <color theme="0"/>
        <name val="Tw Cen MT Condensed"/>
        <family val="2"/>
        <scheme val="none"/>
      </font>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ela de lista de itens de férias" defaultPivotStyle="PivotStyleLight16">
    <tableStyle name="Estilo de Segmentação de Dados 1" pivot="0" table="0" count="1" xr9:uid="{DFB94057-7B74-40E4-80F8-DA991BAC14A0}">
      <tableStyleElement type="headerRow" dxfId="129"/>
    </tableStyle>
    <tableStyle name="Estilo de Segmentação de Dados 2" pivot="0" table="0" count="2" xr9:uid="{4896DF03-0083-46A6-B0BD-63D7052CD9F8}">
      <tableStyleElement type="headerRow" dxfId="128"/>
    </tableStyle>
    <tableStyle name="Estilo de Segmentação de Dados 3" pivot="0" table="0" count="1" xr9:uid="{B3AE0F46-5B7D-4CCB-A96D-02E2DC8CA511}">
      <tableStyleElement type="wholeTable" dxfId="127"/>
    </tableStyle>
    <tableStyle name="Estilo de tabela 1" pivot="0" count="3" xr9:uid="{7D817CB0-A0FA-4EC3-AEB2-551FB549FE10}">
      <tableStyleElement type="wholeTable" dxfId="126"/>
      <tableStyleElement type="headerRow" dxfId="125"/>
      <tableStyleElement type="firstRowStripe" dxfId="124"/>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123"/>
      <tableStyleElement type="headerRow" dxfId="122"/>
    </tableStyle>
    <tableStyle name="Nova Proposta" pivot="0" count="2" xr9:uid="{DC1F5E58-DC39-441C-9564-301FEFB3A275}">
      <tableStyleElement type="firstRowStripe" dxfId="121"/>
      <tableStyleElement type="secondRowStripe" dxfId="120"/>
    </tableStyle>
    <tableStyle name="Tabela de lista de itens de férias" pivot="0" count="3" xr9:uid="{00000000-0011-0000-FFFF-FFFF01000000}">
      <tableStyleElement type="wholeTable" dxfId="119"/>
      <tableStyleElement type="headerRow" dxfId="118"/>
      <tableStyleElement type="firstRowStripe" dxfId="117"/>
    </tableStyle>
  </tableStyles>
  <colors>
    <mruColors>
      <color rgb="FFC7B965"/>
      <color rgb="FFBDAD4B"/>
      <color rgb="FF813365"/>
      <color rgb="FF9E0000"/>
      <color rgb="FFAE4488"/>
      <color rgb="FFC365A1"/>
      <color rgb="FFDAD19A"/>
      <color rgb="FF6D6329"/>
      <color rgb="FF8C7F34"/>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44468938570161E-2"/>
          <c:y val="5.8376281146366497E-2"/>
          <c:w val="0.93218977604644093"/>
          <c:h val="0.71665283157279602"/>
        </c:manualLayout>
      </c:layout>
      <c:barChart>
        <c:barDir val="col"/>
        <c:grouping val="clustered"/>
        <c:varyColors val="0"/>
        <c:ser>
          <c:idx val="0"/>
          <c:order val="0"/>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1F-7C9C-403A-8B03-A9866B65359E}"/>
              </c:ext>
            </c:extLst>
          </c:dPt>
          <c:dPt>
            <c:idx val="1"/>
            <c:invertIfNegative val="0"/>
            <c:bubble3D val="0"/>
            <c:spPr>
              <a:solidFill>
                <a:schemeClr val="accent3">
                  <a:lumMod val="50000"/>
                </a:schemeClr>
              </a:solidFill>
            </c:spPr>
            <c:extLst>
              <c:ext xmlns:c16="http://schemas.microsoft.com/office/drawing/2014/chart" uri="{C3380CC4-5D6E-409C-BE32-E72D297353CC}">
                <c16:uniqueId val="{0000001E-7C9C-403A-8B03-A9866B65359E}"/>
              </c:ext>
            </c:extLst>
          </c:dPt>
          <c:dPt>
            <c:idx val="2"/>
            <c:invertIfNegative val="0"/>
            <c:bubble3D val="0"/>
            <c:spPr>
              <a:solidFill>
                <a:schemeClr val="accent3">
                  <a:lumMod val="50000"/>
                </a:schemeClr>
              </a:solidFill>
            </c:spPr>
            <c:extLst>
              <c:ext xmlns:c16="http://schemas.microsoft.com/office/drawing/2014/chart" uri="{C3380CC4-5D6E-409C-BE32-E72D297353CC}">
                <c16:uniqueId val="{0000001D-7C9C-403A-8B03-A9866B65359E}"/>
              </c:ext>
            </c:extLst>
          </c:dPt>
          <c:dPt>
            <c:idx val="3"/>
            <c:invertIfNegative val="0"/>
            <c:bubble3D val="0"/>
            <c:spPr>
              <a:solidFill>
                <a:schemeClr val="accent3">
                  <a:lumMod val="50000"/>
                </a:schemeClr>
              </a:solidFill>
            </c:spPr>
            <c:extLst>
              <c:ext xmlns:c16="http://schemas.microsoft.com/office/drawing/2014/chart" uri="{C3380CC4-5D6E-409C-BE32-E72D297353CC}">
                <c16:uniqueId val="{0000001C-7C9C-403A-8B03-A9866B65359E}"/>
              </c:ext>
            </c:extLst>
          </c:dPt>
          <c:dPt>
            <c:idx val="4"/>
            <c:invertIfNegative val="0"/>
            <c:bubble3D val="0"/>
            <c:spPr>
              <a:solidFill>
                <a:schemeClr val="accent6">
                  <a:lumMod val="50000"/>
                </a:schemeClr>
              </a:solidFill>
            </c:spPr>
            <c:extLst>
              <c:ext xmlns:c16="http://schemas.microsoft.com/office/drawing/2014/chart" uri="{C3380CC4-5D6E-409C-BE32-E72D297353CC}">
                <c16:uniqueId val="{00000024-7C9C-403A-8B03-A9866B65359E}"/>
              </c:ext>
            </c:extLst>
          </c:dPt>
          <c:dPt>
            <c:idx val="5"/>
            <c:invertIfNegative val="0"/>
            <c:bubble3D val="0"/>
            <c:spPr>
              <a:solidFill>
                <a:schemeClr val="accent6">
                  <a:lumMod val="50000"/>
                </a:schemeClr>
              </a:solidFill>
            </c:spPr>
            <c:extLst>
              <c:ext xmlns:c16="http://schemas.microsoft.com/office/drawing/2014/chart" uri="{C3380CC4-5D6E-409C-BE32-E72D297353CC}">
                <c16:uniqueId val="{00000023-7C9C-403A-8B03-A9866B65359E}"/>
              </c:ext>
            </c:extLst>
          </c:dPt>
          <c:dPt>
            <c:idx val="6"/>
            <c:invertIfNegative val="0"/>
            <c:bubble3D val="0"/>
            <c:spPr>
              <a:solidFill>
                <a:schemeClr val="accent6">
                  <a:lumMod val="50000"/>
                </a:schemeClr>
              </a:solidFill>
            </c:spPr>
            <c:extLst>
              <c:ext xmlns:c16="http://schemas.microsoft.com/office/drawing/2014/chart" uri="{C3380CC4-5D6E-409C-BE32-E72D297353CC}">
                <c16:uniqueId val="{00000022-7C9C-403A-8B03-A9866B65359E}"/>
              </c:ext>
            </c:extLst>
          </c:dPt>
          <c:dPt>
            <c:idx val="7"/>
            <c:invertIfNegative val="0"/>
            <c:bubble3D val="0"/>
            <c:spPr>
              <a:solidFill>
                <a:schemeClr val="accent6">
                  <a:lumMod val="50000"/>
                </a:schemeClr>
              </a:solidFill>
            </c:spPr>
            <c:extLst>
              <c:ext xmlns:c16="http://schemas.microsoft.com/office/drawing/2014/chart" uri="{C3380CC4-5D6E-409C-BE32-E72D297353CC}">
                <c16:uniqueId val="{00000021-7C9C-403A-8B03-A9866B65359E}"/>
              </c:ext>
            </c:extLst>
          </c:dPt>
          <c:dPt>
            <c:idx val="8"/>
            <c:invertIfNegative val="0"/>
            <c:bubble3D val="0"/>
            <c:spPr>
              <a:solidFill>
                <a:schemeClr val="accent6">
                  <a:lumMod val="50000"/>
                </a:schemeClr>
              </a:solidFill>
            </c:spPr>
            <c:extLst>
              <c:ext xmlns:c16="http://schemas.microsoft.com/office/drawing/2014/chart" uri="{C3380CC4-5D6E-409C-BE32-E72D297353CC}">
                <c16:uniqueId val="{00000020-7C9C-403A-8B03-A9866B65359E}"/>
              </c:ext>
            </c:extLst>
          </c:dPt>
          <c:dLbls>
            <c:spPr>
              <a:noFill/>
              <a:ln>
                <a:noFill/>
              </a:ln>
              <a:effectLst/>
            </c:spPr>
            <c:txPr>
              <a:bodyPr wrap="square" lIns="38100" tIns="19050" rIns="38100" bIns="19050" anchor="ctr">
                <a:spAutoFit/>
              </a:bodyPr>
              <a:lstStyle/>
              <a:p>
                <a:pPr>
                  <a:defRPr b="1"/>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'Dados Dash'!$A$13:$A$21</c:f>
              <c:strCache>
                <c:ptCount val="9"/>
                <c:pt idx="0">
                  <c:v>Profissional de saúde</c:v>
                </c:pt>
                <c:pt idx="1">
                  <c:v>Outro profissional</c:v>
                </c:pt>
                <c:pt idx="2">
                  <c:v>Pesquisador</c:v>
                </c:pt>
                <c:pt idx="3">
                  <c:v>Cidadão</c:v>
                </c:pt>
                <c:pt idx="4">
                  <c:v>Órgão  público</c:v>
                </c:pt>
                <c:pt idx="5">
                  <c:v>Entidade de defesa do consumidor</c:v>
                </c:pt>
                <c:pt idx="6">
                  <c:v>Associação de profissionais</c:v>
                </c:pt>
                <c:pt idx="7">
                  <c:v>Setor regulado</c:v>
                </c:pt>
                <c:pt idx="8">
                  <c:v>Outro</c:v>
                </c:pt>
              </c:strCache>
            </c:strRef>
          </c:cat>
          <c:val>
            <c:numRef>
              <c:f>'Dados Dash'!$B$13:$B$21</c:f>
              <c:numCache>
                <c:formatCode>General</c:formatCode>
                <c:ptCount val="9"/>
                <c:pt idx="0">
                  <c:v>0</c:v>
                </c:pt>
                <c:pt idx="1">
                  <c:v>0</c:v>
                </c:pt>
                <c:pt idx="2">
                  <c:v>0</c:v>
                </c:pt>
                <c:pt idx="3">
                  <c:v>3</c:v>
                </c:pt>
                <c:pt idx="4">
                  <c:v>0</c:v>
                </c:pt>
                <c:pt idx="5">
                  <c:v>0</c:v>
                </c:pt>
                <c:pt idx="6">
                  <c:v>0</c:v>
                </c:pt>
                <c:pt idx="7">
                  <c:v>5</c:v>
                </c:pt>
                <c:pt idx="8">
                  <c:v>0</c:v>
                </c:pt>
              </c:numCache>
            </c:numRef>
          </c:val>
          <c:extLst>
            <c:ext xmlns:c16="http://schemas.microsoft.com/office/drawing/2014/chart" uri="{C3380CC4-5D6E-409C-BE32-E72D297353CC}">
              <c16:uniqueId val="{0000001B-7C9C-403A-8B03-A9866B65359E}"/>
            </c:ext>
          </c:extLst>
        </c:ser>
        <c:dLbls>
          <c:showLegendKey val="0"/>
          <c:showVal val="1"/>
          <c:showCatName val="0"/>
          <c:showSerName val="0"/>
          <c:showPercent val="0"/>
          <c:showBubbleSize val="0"/>
        </c:dLbls>
        <c:gapWidth val="75"/>
        <c:axId val="488938656"/>
        <c:axId val="488939048"/>
      </c:barChart>
      <c:catAx>
        <c:axId val="488938656"/>
        <c:scaling>
          <c:orientation val="minMax"/>
        </c:scaling>
        <c:delete val="0"/>
        <c:axPos val="b"/>
        <c:numFmt formatCode="General" sourceLinked="0"/>
        <c:majorTickMark val="none"/>
        <c:minorTickMark val="none"/>
        <c:tickLblPos val="nextTo"/>
        <c:crossAx val="488939048"/>
        <c:crosses val="autoZero"/>
        <c:auto val="1"/>
        <c:lblAlgn val="ctr"/>
        <c:lblOffset val="100"/>
        <c:noMultiLvlLbl val="0"/>
      </c:catAx>
      <c:valAx>
        <c:axId val="488939048"/>
        <c:scaling>
          <c:orientation val="minMax"/>
        </c:scaling>
        <c:delete val="1"/>
        <c:axPos val="l"/>
        <c:numFmt formatCode="General" sourceLinked="1"/>
        <c:majorTickMark val="none"/>
        <c:minorTickMark val="none"/>
        <c:tickLblPos val="none"/>
        <c:crossAx val="488938656"/>
        <c:crosses val="autoZero"/>
        <c:crossBetween val="between"/>
      </c:valAx>
      <c:spPr>
        <a:noFill/>
        <a:ln w="25400">
          <a:noFill/>
        </a:ln>
      </c:spPr>
    </c:plotArea>
    <c:plotVisOnly val="1"/>
    <c:dispBlanksAs val="gap"/>
    <c:showDLblsOverMax val="0"/>
  </c:chart>
  <c:spPr>
    <a:noFill/>
    <a:ln>
      <a:noFill/>
    </a:ln>
  </c:spPr>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Dash'!$A$30</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Dash'!$B$30:$D$30</c:f>
              <c:numCache>
                <c:formatCode>General</c:formatCode>
                <c:ptCount val="3"/>
                <c:pt idx="0">
                  <c:v>0</c:v>
                </c:pt>
                <c:pt idx="1">
                  <c:v>0</c:v>
                </c:pt>
                <c:pt idx="2">
                  <c:v>0</c:v>
                </c:pt>
              </c:numCache>
            </c:numRef>
          </c:val>
          <c:extLst>
            <c:ext xmlns:c16="http://schemas.microsoft.com/office/drawing/2014/chart" uri="{C3380CC4-5D6E-409C-BE32-E72D297353CC}">
              <c16:uniqueId val="{00000000-7C54-48B3-AB56-AC7A9560FA4E}"/>
            </c:ext>
          </c:extLst>
        </c:ser>
        <c:ser>
          <c:idx val="1"/>
          <c:order val="1"/>
          <c:tx>
            <c:strRef>
              <c:f>'Dados Dash'!$A$31</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Dash'!$B$31:$D$31</c:f>
              <c:numCache>
                <c:formatCode>General</c:formatCode>
                <c:ptCount val="3"/>
                <c:pt idx="0">
                  <c:v>4</c:v>
                </c:pt>
                <c:pt idx="1">
                  <c:v>3</c:v>
                </c:pt>
                <c:pt idx="2">
                  <c:v>1</c:v>
                </c:pt>
              </c:numCache>
            </c:numRef>
          </c:val>
          <c:extLst>
            <c:ext xmlns:c16="http://schemas.microsoft.com/office/drawing/2014/chart" uri="{C3380CC4-5D6E-409C-BE32-E72D297353CC}">
              <c16:uniqueId val="{00000001-7C54-48B3-AB56-AC7A9560FA4E}"/>
            </c:ext>
          </c:extLst>
        </c:ser>
        <c:ser>
          <c:idx val="2"/>
          <c:order val="2"/>
          <c:tx>
            <c:strRef>
              <c:f>'Dados Dash'!$A$32</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Dash'!$B$32:$D$32</c:f>
              <c:numCache>
                <c:formatCode>General</c:formatCode>
                <c:ptCount val="3"/>
                <c:pt idx="0">
                  <c:v>4</c:v>
                </c:pt>
                <c:pt idx="1">
                  <c:v>0</c:v>
                </c:pt>
                <c:pt idx="2">
                  <c:v>4</c:v>
                </c:pt>
              </c:numCache>
            </c:numRef>
          </c:val>
          <c:extLst>
            <c:ext xmlns:c16="http://schemas.microsoft.com/office/drawing/2014/chart" uri="{C3380CC4-5D6E-409C-BE32-E72D297353CC}">
              <c16:uniqueId val="{00000002-7C54-48B3-AB56-AC7A9560FA4E}"/>
            </c:ext>
          </c:extLst>
        </c:ser>
        <c:dLbls>
          <c:showLegendKey val="0"/>
          <c:showVal val="0"/>
          <c:showCatName val="0"/>
          <c:showSerName val="0"/>
          <c:showPercent val="0"/>
          <c:showBubbleSize val="0"/>
        </c:dLbls>
        <c:gapWidth val="219"/>
        <c:overlap val="-27"/>
        <c:axId val="1086995936"/>
        <c:axId val="1086993640"/>
      </c:barChart>
      <c:catAx>
        <c:axId val="108699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93640"/>
        <c:crosses val="autoZero"/>
        <c:auto val="1"/>
        <c:lblAlgn val="ctr"/>
        <c:lblOffset val="100"/>
        <c:noMultiLvlLbl val="0"/>
      </c:catAx>
      <c:valAx>
        <c:axId val="1086993640"/>
        <c:scaling>
          <c:orientation val="minMax"/>
        </c:scaling>
        <c:delete val="1"/>
        <c:axPos val="l"/>
        <c:numFmt formatCode="General" sourceLinked="1"/>
        <c:majorTickMark val="none"/>
        <c:minorTickMark val="none"/>
        <c:tickLblPos val="nextTo"/>
        <c:crossAx val="108699593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60007922317104"/>
          <c:y val="8.2949325955083572E-2"/>
          <c:w val="0.67987884966578349"/>
          <c:h val="0.69120488328000362"/>
        </c:manualLayout>
      </c:layout>
      <c:barChart>
        <c:barDir val="bar"/>
        <c:grouping val="percentStacked"/>
        <c:varyColors val="0"/>
        <c:ser>
          <c:idx val="0"/>
          <c:order val="0"/>
          <c:tx>
            <c:strRef>
              <c:f>'Dados Dash'!$B$36</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Dash'!$B$37:$B$45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AF1-4F95-89D6-7F2CF4A1E0C3}"/>
            </c:ext>
          </c:extLst>
        </c:ser>
        <c:ser>
          <c:idx val="1"/>
          <c:order val="1"/>
          <c:tx>
            <c:strRef>
              <c:f>'Dados Dash'!$C$36</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Dash'!$C$37:$C$45</c:f>
              <c:numCache>
                <c:formatCode>General</c:formatCode>
                <c:ptCount val="9"/>
                <c:pt idx="0">
                  <c:v>0</c:v>
                </c:pt>
                <c:pt idx="1">
                  <c:v>1</c:v>
                </c:pt>
                <c:pt idx="2">
                  <c:v>0</c:v>
                </c:pt>
                <c:pt idx="3">
                  <c:v>0</c:v>
                </c:pt>
                <c:pt idx="4">
                  <c:v>0</c:v>
                </c:pt>
                <c:pt idx="5">
                  <c:v>3</c:v>
                </c:pt>
                <c:pt idx="6">
                  <c:v>0</c:v>
                </c:pt>
                <c:pt idx="7">
                  <c:v>0</c:v>
                </c:pt>
                <c:pt idx="8">
                  <c:v>0</c:v>
                </c:pt>
              </c:numCache>
            </c:numRef>
          </c:val>
          <c:extLst>
            <c:ext xmlns:c16="http://schemas.microsoft.com/office/drawing/2014/chart" uri="{C3380CC4-5D6E-409C-BE32-E72D297353CC}">
              <c16:uniqueId val="{00000001-FAF1-4F95-89D6-7F2CF4A1E0C3}"/>
            </c:ext>
          </c:extLst>
        </c:ser>
        <c:ser>
          <c:idx val="2"/>
          <c:order val="2"/>
          <c:tx>
            <c:strRef>
              <c:f>'Dados Dash'!$D$36</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Dash'!$D$37:$D$45</c:f>
              <c:numCache>
                <c:formatCode>General</c:formatCode>
                <c:ptCount val="9"/>
                <c:pt idx="0">
                  <c:v>0</c:v>
                </c:pt>
                <c:pt idx="1">
                  <c:v>4</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224-49E5-9C87-031CF804501D}"/>
            </c:ext>
          </c:extLst>
        </c:ser>
        <c:dLbls>
          <c:showLegendKey val="0"/>
          <c:showVal val="0"/>
          <c:showCatName val="0"/>
          <c:showSerName val="0"/>
          <c:showPercent val="0"/>
          <c:showBubbleSize val="0"/>
        </c:dLbls>
        <c:gapWidth val="182"/>
        <c:overlap val="100"/>
        <c:axId val="1086977240"/>
        <c:axId val="1086980848"/>
      </c:barChart>
      <c:catAx>
        <c:axId val="1086977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80848"/>
        <c:crosses val="autoZero"/>
        <c:auto val="1"/>
        <c:lblAlgn val="ctr"/>
        <c:lblOffset val="100"/>
        <c:noMultiLvlLbl val="0"/>
      </c:catAx>
      <c:valAx>
        <c:axId val="108698084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77240"/>
        <c:crosses val="autoZero"/>
        <c:crossBetween val="between"/>
      </c:valAx>
      <c:spPr>
        <a:noFill/>
        <a:ln>
          <a:noFill/>
        </a:ln>
        <a:effectLst/>
      </c:spPr>
    </c:plotArea>
    <c:legend>
      <c:legendPos val="b"/>
      <c:layout>
        <c:manualLayout>
          <c:xMode val="edge"/>
          <c:yMode val="edge"/>
          <c:x val="0.3730986192751729"/>
          <c:y val="0.89245574791864679"/>
          <c:w val="0.43813642546393206"/>
          <c:h val="6.804457305512287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Dash'!$A$50</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Dash'!$B$50:$D$50</c:f>
              <c:numCache>
                <c:formatCode>General</c:formatCode>
                <c:ptCount val="3"/>
                <c:pt idx="0">
                  <c:v>5</c:v>
                </c:pt>
                <c:pt idx="1">
                  <c:v>3</c:v>
                </c:pt>
                <c:pt idx="2">
                  <c:v>2</c:v>
                </c:pt>
              </c:numCache>
            </c:numRef>
          </c:val>
          <c:extLst>
            <c:ext xmlns:c16="http://schemas.microsoft.com/office/drawing/2014/chart" uri="{C3380CC4-5D6E-409C-BE32-E72D297353CC}">
              <c16:uniqueId val="{00000000-1066-465A-A4B6-A9EC890C64CB}"/>
            </c:ext>
          </c:extLst>
        </c:ser>
        <c:ser>
          <c:idx val="1"/>
          <c:order val="1"/>
          <c:tx>
            <c:strRef>
              <c:f>'Dados Dash'!$A$51</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Dash'!$B$51:$D$51</c:f>
              <c:numCache>
                <c:formatCode>General</c:formatCode>
                <c:ptCount val="3"/>
                <c:pt idx="0">
                  <c:v>1</c:v>
                </c:pt>
                <c:pt idx="1">
                  <c:v>0</c:v>
                </c:pt>
                <c:pt idx="2">
                  <c:v>1</c:v>
                </c:pt>
              </c:numCache>
            </c:numRef>
          </c:val>
          <c:extLst>
            <c:ext xmlns:c16="http://schemas.microsoft.com/office/drawing/2014/chart" uri="{C3380CC4-5D6E-409C-BE32-E72D297353CC}">
              <c16:uniqueId val="{00000001-1066-465A-A4B6-A9EC890C64CB}"/>
            </c:ext>
          </c:extLst>
        </c:ser>
        <c:ser>
          <c:idx val="2"/>
          <c:order val="2"/>
          <c:tx>
            <c:strRef>
              <c:f>'Dados Dash'!$A$52</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Dash'!$B$52:$D$52</c:f>
              <c:numCache>
                <c:formatCode>General</c:formatCode>
                <c:ptCount val="3"/>
                <c:pt idx="0">
                  <c:v>2</c:v>
                </c:pt>
                <c:pt idx="1">
                  <c:v>0</c:v>
                </c:pt>
                <c:pt idx="2">
                  <c:v>2</c:v>
                </c:pt>
              </c:numCache>
            </c:numRef>
          </c:val>
          <c:extLst>
            <c:ext xmlns:c16="http://schemas.microsoft.com/office/drawing/2014/chart" uri="{C3380CC4-5D6E-409C-BE32-E72D297353CC}">
              <c16:uniqueId val="{00000002-1066-465A-A4B6-A9EC890C64CB}"/>
            </c:ext>
          </c:extLst>
        </c:ser>
        <c:dLbls>
          <c:showLegendKey val="0"/>
          <c:showVal val="0"/>
          <c:showCatName val="0"/>
          <c:showSerName val="0"/>
          <c:showPercent val="0"/>
          <c:showBubbleSize val="0"/>
        </c:dLbls>
        <c:gapWidth val="219"/>
        <c:overlap val="-27"/>
        <c:axId val="1079797032"/>
        <c:axId val="1079800968"/>
      </c:barChart>
      <c:catAx>
        <c:axId val="107979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79800968"/>
        <c:crosses val="autoZero"/>
        <c:auto val="1"/>
        <c:lblAlgn val="ctr"/>
        <c:lblOffset val="100"/>
        <c:noMultiLvlLbl val="0"/>
      </c:catAx>
      <c:valAx>
        <c:axId val="1079800968"/>
        <c:scaling>
          <c:orientation val="minMax"/>
        </c:scaling>
        <c:delete val="1"/>
        <c:axPos val="l"/>
        <c:numFmt formatCode="General" sourceLinked="1"/>
        <c:majorTickMark val="none"/>
        <c:minorTickMark val="none"/>
        <c:tickLblPos val="nextTo"/>
        <c:crossAx val="1079797032"/>
        <c:crosses val="autoZero"/>
        <c:crossBetween val="between"/>
      </c:valAx>
      <c:spPr>
        <a:noFill/>
        <a:ln w="25400">
          <a:noFill/>
        </a:ln>
        <a:effectLst/>
      </c:spPr>
    </c:plotArea>
    <c:legend>
      <c:legendPos val="b"/>
      <c:layout>
        <c:manualLayout>
          <c:xMode val="edge"/>
          <c:yMode val="edge"/>
          <c:x val="7.7091266217543378E-2"/>
          <c:y val="0.88397261531119797"/>
          <c:w val="0.87258050621134065"/>
          <c:h val="8.031055558614612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88734720681918"/>
          <c:y val="4.3737588246141497E-2"/>
          <c:w val="0.67518581446815829"/>
          <c:h val="0.68915849443762445"/>
        </c:manualLayout>
      </c:layout>
      <c:barChart>
        <c:barDir val="bar"/>
        <c:grouping val="percentStacked"/>
        <c:varyColors val="0"/>
        <c:ser>
          <c:idx val="0"/>
          <c:order val="0"/>
          <c:tx>
            <c:strRef>
              <c:f>'Dados Dash'!$B$58</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Dash'!$B$59:$B$67</c:f>
              <c:numCache>
                <c:formatCode>General</c:formatCode>
                <c:ptCount val="9"/>
                <c:pt idx="0">
                  <c:v>0</c:v>
                </c:pt>
                <c:pt idx="1">
                  <c:v>2</c:v>
                </c:pt>
                <c:pt idx="2">
                  <c:v>0</c:v>
                </c:pt>
                <c:pt idx="3">
                  <c:v>0</c:v>
                </c:pt>
                <c:pt idx="4">
                  <c:v>0</c:v>
                </c:pt>
                <c:pt idx="5">
                  <c:v>3</c:v>
                </c:pt>
                <c:pt idx="6">
                  <c:v>0</c:v>
                </c:pt>
                <c:pt idx="7">
                  <c:v>0</c:v>
                </c:pt>
                <c:pt idx="8">
                  <c:v>0</c:v>
                </c:pt>
              </c:numCache>
            </c:numRef>
          </c:val>
          <c:extLst>
            <c:ext xmlns:c16="http://schemas.microsoft.com/office/drawing/2014/chart" uri="{C3380CC4-5D6E-409C-BE32-E72D297353CC}">
              <c16:uniqueId val="{00000000-FCE1-42F8-92BF-AD43CA755727}"/>
            </c:ext>
          </c:extLst>
        </c:ser>
        <c:ser>
          <c:idx val="1"/>
          <c:order val="1"/>
          <c:tx>
            <c:strRef>
              <c:f>'Dados Dash'!$C$58</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Dash'!$C$59:$C$67</c:f>
              <c:numCache>
                <c:formatCode>General</c:formatCode>
                <c:ptCount val="9"/>
                <c:pt idx="0">
                  <c:v>0</c:v>
                </c:pt>
                <c:pt idx="1">
                  <c:v>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CE1-42F8-92BF-AD43CA755727}"/>
            </c:ext>
          </c:extLst>
        </c:ser>
        <c:ser>
          <c:idx val="2"/>
          <c:order val="2"/>
          <c:tx>
            <c:strRef>
              <c:f>'Dados Dash'!$D$58</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Dash'!$D$59:$D$67</c:f>
              <c:numCache>
                <c:formatCode>General</c:formatCode>
                <c:ptCount val="9"/>
                <c:pt idx="0">
                  <c:v>0</c:v>
                </c:pt>
                <c:pt idx="1">
                  <c:v>2</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FCE1-42F8-92BF-AD43CA755727}"/>
            </c:ext>
          </c:extLst>
        </c:ser>
        <c:dLbls>
          <c:showLegendKey val="0"/>
          <c:showVal val="0"/>
          <c:showCatName val="0"/>
          <c:showSerName val="0"/>
          <c:showPercent val="0"/>
          <c:showBubbleSize val="0"/>
        </c:dLbls>
        <c:gapWidth val="150"/>
        <c:overlap val="100"/>
        <c:axId val="1146288056"/>
        <c:axId val="1146291008"/>
      </c:barChart>
      <c:catAx>
        <c:axId val="1146288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91008"/>
        <c:crosses val="autoZero"/>
        <c:auto val="1"/>
        <c:lblAlgn val="ctr"/>
        <c:lblOffset val="100"/>
        <c:noMultiLvlLbl val="0"/>
      </c:catAx>
      <c:valAx>
        <c:axId val="114629100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88056"/>
        <c:crosses val="autoZero"/>
        <c:crossBetween val="between"/>
      </c:valAx>
      <c:spPr>
        <a:noFill/>
        <a:ln>
          <a:noFill/>
        </a:ln>
        <a:effectLst/>
      </c:spPr>
    </c:plotArea>
    <c:legend>
      <c:legendPos val="b"/>
      <c:layout>
        <c:manualLayout>
          <c:xMode val="edge"/>
          <c:yMode val="edge"/>
          <c:x val="0.31804809276757368"/>
          <c:y val="0.85993389581687696"/>
          <c:w val="0.56051694703747135"/>
          <c:h val="6.849550523489150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Contribuições - Portal.xlsx] Gráficos e Tabelas!Tabela dinâmica16</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3">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BDAD4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028266030172918"/>
          <c:y val="0.13277844057371616"/>
          <c:w val="0.48076996132062438"/>
          <c:h val="0.58447900545909082"/>
        </c:manualLayout>
      </c:layout>
      <c:barChart>
        <c:barDir val="bar"/>
        <c:grouping val="clustered"/>
        <c:varyColors val="0"/>
        <c:ser>
          <c:idx val="0"/>
          <c:order val="0"/>
          <c:tx>
            <c:strRef>
              <c:f>' Gráficos e Tabelas'!$E$34:$E$35</c:f>
              <c:strCache>
                <c:ptCount val="1"/>
                <c:pt idx="0">
                  <c:v>Tenho outra opinião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Tabelas'!$D$36:$D$40</c:f>
              <c:multiLvlStrCache>
                <c:ptCount val="2"/>
                <c:lvl>
                  <c:pt idx="0">
                    <c:v>Cidadão ou consumidor</c:v>
                  </c:pt>
                  <c:pt idx="1">
                    <c:v>Setor regulado: empresa ou entidade representativa</c:v>
                  </c:pt>
                </c:lvl>
                <c:lvl>
                  <c:pt idx="0">
                    <c:v>Pessoa Física</c:v>
                  </c:pt>
                  <c:pt idx="1">
                    <c:v>Pessoa Jurídica</c:v>
                  </c:pt>
                </c:lvl>
              </c:multiLvlStrCache>
            </c:multiLvlStrRef>
          </c:cat>
          <c:val>
            <c:numRef>
              <c:f>' Gráficos e Tabelas'!$E$36:$E$40</c:f>
              <c:numCache>
                <c:formatCode>General</c:formatCode>
                <c:ptCount val="2"/>
                <c:pt idx="0">
                  <c:v>3</c:v>
                </c:pt>
                <c:pt idx="1">
                  <c:v>1</c:v>
                </c:pt>
              </c:numCache>
            </c:numRef>
          </c:val>
          <c:extLst>
            <c:ext xmlns:c16="http://schemas.microsoft.com/office/drawing/2014/chart" uri="{C3380CC4-5D6E-409C-BE32-E72D297353CC}">
              <c16:uniqueId val="{00000000-2D23-4A07-B95A-000904B67EBE}"/>
            </c:ext>
          </c:extLst>
        </c:ser>
        <c:ser>
          <c:idx val="1"/>
          <c:order val="1"/>
          <c:tx>
            <c:strRef>
              <c:f>' Gráficos e Tabelas'!$F$34:$F$35</c:f>
              <c:strCache>
                <c:ptCount val="1"/>
                <c:pt idx="0">
                  <c:v>Não responderam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Tabelas'!$D$36:$D$40</c:f>
              <c:multiLvlStrCache>
                <c:ptCount val="2"/>
                <c:lvl>
                  <c:pt idx="0">
                    <c:v>Cidadão ou consumidor</c:v>
                  </c:pt>
                  <c:pt idx="1">
                    <c:v>Setor regulado: empresa ou entidade representativa</c:v>
                  </c:pt>
                </c:lvl>
                <c:lvl>
                  <c:pt idx="0">
                    <c:v>Pessoa Física</c:v>
                  </c:pt>
                  <c:pt idx="1">
                    <c:v>Pessoa Jurídica</c:v>
                  </c:pt>
                </c:lvl>
              </c:multiLvlStrCache>
            </c:multiLvlStrRef>
          </c:cat>
          <c:val>
            <c:numRef>
              <c:f>' Gráficos e Tabelas'!$F$36:$F$40</c:f>
              <c:numCache>
                <c:formatCode>General</c:formatCode>
                <c:ptCount val="2"/>
                <c:pt idx="1">
                  <c:v>4</c:v>
                </c:pt>
              </c:numCache>
            </c:numRef>
          </c:val>
          <c:extLst>
            <c:ext xmlns:c16="http://schemas.microsoft.com/office/drawing/2014/chart" uri="{C3380CC4-5D6E-409C-BE32-E72D297353CC}">
              <c16:uniqueId val="{00000000-366B-4D4A-842F-736C5041B3EF}"/>
            </c:ext>
          </c:extLst>
        </c:ser>
        <c:dLbls>
          <c:showLegendKey val="0"/>
          <c:showVal val="0"/>
          <c:showCatName val="0"/>
          <c:showSerName val="0"/>
          <c:showPercent val="0"/>
          <c:showBubbleSize val="0"/>
        </c:dLbls>
        <c:gapWidth val="182"/>
        <c:axId val="1405451888"/>
        <c:axId val="559623856"/>
      </c:barChart>
      <c:catAx>
        <c:axId val="140545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559623856"/>
        <c:crosses val="autoZero"/>
        <c:auto val="1"/>
        <c:lblAlgn val="ctr"/>
        <c:lblOffset val="100"/>
        <c:noMultiLvlLbl val="0"/>
      </c:catAx>
      <c:valAx>
        <c:axId val="559623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05451888"/>
        <c:crosses val="autoZero"/>
        <c:crossBetween val="between"/>
      </c:valAx>
      <c:spPr>
        <a:noFill/>
        <a:ln>
          <a:noFill/>
        </a:ln>
        <a:effectLst/>
      </c:spPr>
    </c:plotArea>
    <c:legend>
      <c:legendPos val="r"/>
      <c:layout>
        <c:manualLayout>
          <c:xMode val="edge"/>
          <c:yMode val="edge"/>
          <c:x val="1.6891369591459298E-2"/>
          <c:y val="0.84686144793455898"/>
          <c:w val="0.25567891662099113"/>
          <c:h val="0.129460054547266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Contribuições - Portal.xlsx] Gráficos e Tabelas!Tabela dinâmica15</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13365"/>
          </a:solidFill>
          <a:ln>
            <a:noFill/>
          </a:ln>
          <a:effectLst/>
        </c:spPr>
      </c:pivotFmt>
      <c:pivotFmt>
        <c:idx val="2"/>
        <c:spPr>
          <a:solidFill>
            <a:srgbClr val="813365"/>
          </a:solidFill>
          <a:ln>
            <a:noFill/>
          </a:ln>
          <a:effectLst/>
        </c:spPr>
      </c:pivotFmt>
      <c:pivotFmt>
        <c:idx val="3"/>
        <c:spPr>
          <a:solidFill>
            <a:srgbClr val="813365"/>
          </a:solidFill>
          <a:ln>
            <a:noFill/>
          </a:ln>
          <a:effectLst/>
        </c:spPr>
      </c:pivotFmt>
      <c:pivotFmt>
        <c:idx val="4"/>
        <c:spPr>
          <a:solidFill>
            <a:srgbClr val="813365"/>
          </a:solidFill>
          <a:ln>
            <a:noFill/>
          </a:ln>
          <a:effectLst/>
        </c:spPr>
      </c:pivotFmt>
      <c:pivotFmt>
        <c:idx val="5"/>
        <c:spPr>
          <a:solidFill>
            <a:srgbClr val="813365"/>
          </a:solidFill>
          <a:ln>
            <a:noFill/>
          </a:ln>
          <a:effectLst/>
        </c:spPr>
      </c:pivotFmt>
      <c:pivotFmt>
        <c:idx val="6"/>
        <c:spPr>
          <a:solidFill>
            <a:srgbClr val="813365"/>
          </a:solidFill>
          <a:ln>
            <a:noFill/>
          </a:ln>
          <a:effectLst/>
        </c:spPr>
      </c:pivotFmt>
      <c:pivotFmt>
        <c:idx val="7"/>
        <c:spPr>
          <a:solidFill>
            <a:srgbClr val="813365"/>
          </a:solidFill>
          <a:ln>
            <a:noFill/>
          </a:ln>
          <a:effectLst/>
        </c:spPr>
      </c:pivotFmt>
      <c:pivotFmt>
        <c:idx val="8"/>
        <c:spPr>
          <a:solidFill>
            <a:srgbClr val="813365"/>
          </a:solidFill>
          <a:ln>
            <a:noFill/>
          </a:ln>
          <a:effectLst/>
        </c:spPr>
      </c:pivotFmt>
      <c:pivotFmt>
        <c:idx val="9"/>
        <c:spPr>
          <a:solidFill>
            <a:srgbClr val="813365"/>
          </a:solidFill>
          <a:ln>
            <a:noFill/>
          </a:ln>
          <a:effectLst/>
        </c:spPr>
      </c:pivotFmt>
      <c:pivotFmt>
        <c:idx val="10"/>
        <c:spPr>
          <a:solidFill>
            <a:srgbClr val="813365"/>
          </a:solidFill>
          <a:ln>
            <a:noFill/>
          </a:ln>
          <a:effectLst/>
        </c:spPr>
      </c:pivotFmt>
    </c:pivotFmts>
    <c:plotArea>
      <c:layout>
        <c:manualLayout>
          <c:layoutTarget val="inner"/>
          <c:xMode val="edge"/>
          <c:yMode val="edge"/>
          <c:x val="8.0436547995603111E-2"/>
          <c:y val="0.15718237143433994"/>
          <c:w val="0.8843217006410784"/>
          <c:h val="0.28927814687226594"/>
        </c:manualLayout>
      </c:layout>
      <c:barChart>
        <c:barDir val="col"/>
        <c:grouping val="clustered"/>
        <c:varyColors val="0"/>
        <c:ser>
          <c:idx val="0"/>
          <c:order val="0"/>
          <c:tx>
            <c:strRef>
              <c:f>' Gráficos e Tabelas'!$E$14</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EB6E-4A24-8681-D044F2E645C6}"/>
              </c:ext>
            </c:extLst>
          </c:dPt>
          <c:dPt>
            <c:idx val="1"/>
            <c:invertIfNegative val="0"/>
            <c:bubble3D val="0"/>
            <c:extLst>
              <c:ext xmlns:c16="http://schemas.microsoft.com/office/drawing/2014/chart" uri="{C3380CC4-5D6E-409C-BE32-E72D297353CC}">
                <c16:uniqueId val="{00000002-EB6E-4A24-8681-D044F2E645C6}"/>
              </c:ext>
            </c:extLst>
          </c:dPt>
          <c:dPt>
            <c:idx val="2"/>
            <c:invertIfNegative val="0"/>
            <c:bubble3D val="0"/>
            <c:extLst>
              <c:ext xmlns:c16="http://schemas.microsoft.com/office/drawing/2014/chart" uri="{C3380CC4-5D6E-409C-BE32-E72D297353CC}">
                <c16:uniqueId val="{00000003-EB6E-4A24-8681-D044F2E645C6}"/>
              </c:ext>
            </c:extLst>
          </c:dPt>
          <c:dPt>
            <c:idx val="3"/>
            <c:invertIfNegative val="0"/>
            <c:bubble3D val="0"/>
            <c:extLst>
              <c:ext xmlns:c16="http://schemas.microsoft.com/office/drawing/2014/chart" uri="{C3380CC4-5D6E-409C-BE32-E72D297353CC}">
                <c16:uniqueId val="{00000006-0FD2-4146-92E1-247C1B022C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Tabelas'!$D$15:$D$19</c:f>
              <c:multiLvlStrCache>
                <c:ptCount val="2"/>
                <c:lvl>
                  <c:pt idx="0">
                    <c:v>Cidadão ou consumidor</c:v>
                  </c:pt>
                  <c:pt idx="1">
                    <c:v>Setor regulado: empresa ou entidade representativa</c:v>
                  </c:pt>
                </c:lvl>
                <c:lvl>
                  <c:pt idx="0">
                    <c:v>Pessoa Física</c:v>
                  </c:pt>
                  <c:pt idx="1">
                    <c:v>Pessoa Jurídica</c:v>
                  </c:pt>
                </c:lvl>
              </c:multiLvlStrCache>
            </c:multiLvlStrRef>
          </c:cat>
          <c:val>
            <c:numRef>
              <c:f>' Gráficos e Tabelas'!$E$15:$E$19</c:f>
              <c:numCache>
                <c:formatCode>General</c:formatCode>
                <c:ptCount val="2"/>
                <c:pt idx="0">
                  <c:v>3</c:v>
                </c:pt>
                <c:pt idx="1">
                  <c:v>5</c:v>
                </c:pt>
              </c:numCache>
            </c:numRef>
          </c:val>
          <c:extLst>
            <c:ext xmlns:c16="http://schemas.microsoft.com/office/drawing/2014/chart" uri="{C3380CC4-5D6E-409C-BE32-E72D297353CC}">
              <c16:uniqueId val="{00000000-EB6E-4A24-8681-D044F2E645C6}"/>
            </c:ext>
          </c:extLst>
        </c:ser>
        <c:dLbls>
          <c:showLegendKey val="0"/>
          <c:showVal val="0"/>
          <c:showCatName val="0"/>
          <c:showSerName val="0"/>
          <c:showPercent val="0"/>
          <c:showBubbleSize val="0"/>
        </c:dLbls>
        <c:gapWidth val="219"/>
        <c:overlap val="-27"/>
        <c:axId val="1328630287"/>
        <c:axId val="1479703167"/>
      </c:barChart>
      <c:catAx>
        <c:axId val="132863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79703167"/>
        <c:crosses val="autoZero"/>
        <c:auto val="1"/>
        <c:lblAlgn val="ctr"/>
        <c:lblOffset val="100"/>
        <c:noMultiLvlLbl val="0"/>
      </c:catAx>
      <c:valAx>
        <c:axId val="1479703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328630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por Pessoas e Outras Contribuições - Portal.xlsx] Gráficos e Tabelas!Tabela dinâmica1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629505936554008"/>
          <c:y val="0.1276051811575129"/>
          <c:w val="0.45444751343254869"/>
          <c:h val="0.66677646669524482"/>
        </c:manualLayout>
      </c:layout>
      <c:barChart>
        <c:barDir val="bar"/>
        <c:grouping val="percentStacked"/>
        <c:varyColors val="0"/>
        <c:ser>
          <c:idx val="0"/>
          <c:order val="0"/>
          <c:tx>
            <c:strRef>
              <c:f>' Gráficos e Tabelas'!$E$55:$E$56</c:f>
              <c:strCache>
                <c:ptCount val="1"/>
                <c:pt idx="0">
                  <c:v>Negativos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Tabelas'!$D$57:$D$61</c:f>
              <c:multiLvlStrCache>
                <c:ptCount val="2"/>
                <c:lvl>
                  <c:pt idx="0">
                    <c:v>Cidadão ou consumidor</c:v>
                  </c:pt>
                  <c:pt idx="1">
                    <c:v>Setor regulado: empresa ou entidade representativa</c:v>
                  </c:pt>
                </c:lvl>
                <c:lvl>
                  <c:pt idx="0">
                    <c:v>Pessoa Física</c:v>
                  </c:pt>
                  <c:pt idx="1">
                    <c:v>Pessoa Jurídica</c:v>
                  </c:pt>
                </c:lvl>
              </c:multiLvlStrCache>
            </c:multiLvlStrRef>
          </c:cat>
          <c:val>
            <c:numRef>
              <c:f>' Gráficos e Tabelas'!$E$57:$E$61</c:f>
              <c:numCache>
                <c:formatCode>General</c:formatCode>
                <c:ptCount val="2"/>
                <c:pt idx="1">
                  <c:v>1</c:v>
                </c:pt>
              </c:numCache>
            </c:numRef>
          </c:val>
          <c:extLst>
            <c:ext xmlns:c16="http://schemas.microsoft.com/office/drawing/2014/chart" uri="{C3380CC4-5D6E-409C-BE32-E72D297353CC}">
              <c16:uniqueId val="{00000000-07D6-49D9-8DC7-AA11F416992A}"/>
            </c:ext>
          </c:extLst>
        </c:ser>
        <c:ser>
          <c:idx val="1"/>
          <c:order val="1"/>
          <c:tx>
            <c:strRef>
              <c:f>' Gráficos e Tabelas'!$F$55:$F$56</c:f>
              <c:strCache>
                <c:ptCount val="1"/>
                <c:pt idx="0">
                  <c:v>Positivos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Tabelas'!$D$57:$D$61</c:f>
              <c:multiLvlStrCache>
                <c:ptCount val="2"/>
                <c:lvl>
                  <c:pt idx="0">
                    <c:v>Cidadão ou consumidor</c:v>
                  </c:pt>
                  <c:pt idx="1">
                    <c:v>Setor regulado: empresa ou entidade representativa</c:v>
                  </c:pt>
                </c:lvl>
                <c:lvl>
                  <c:pt idx="0">
                    <c:v>Pessoa Física</c:v>
                  </c:pt>
                  <c:pt idx="1">
                    <c:v>Pessoa Jurídica</c:v>
                  </c:pt>
                </c:lvl>
              </c:multiLvlStrCache>
            </c:multiLvlStrRef>
          </c:cat>
          <c:val>
            <c:numRef>
              <c:f>' Gráficos e Tabelas'!$F$57:$F$61</c:f>
              <c:numCache>
                <c:formatCode>General</c:formatCode>
                <c:ptCount val="2"/>
                <c:pt idx="0">
                  <c:v>3</c:v>
                </c:pt>
                <c:pt idx="1">
                  <c:v>2</c:v>
                </c:pt>
              </c:numCache>
            </c:numRef>
          </c:val>
          <c:extLst>
            <c:ext xmlns:c16="http://schemas.microsoft.com/office/drawing/2014/chart" uri="{C3380CC4-5D6E-409C-BE32-E72D297353CC}">
              <c16:uniqueId val="{00000000-4341-4BB7-B6AB-5AB747D9167B}"/>
            </c:ext>
          </c:extLst>
        </c:ser>
        <c:ser>
          <c:idx val="2"/>
          <c:order val="2"/>
          <c:tx>
            <c:strRef>
              <c:f>' Gráficos e Tabelas'!$G$55:$G$56</c:f>
              <c:strCache>
                <c:ptCount val="1"/>
                <c:pt idx="0">
                  <c:v>Positivos e negativos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Tabelas'!$D$57:$D$61</c:f>
              <c:multiLvlStrCache>
                <c:ptCount val="2"/>
                <c:lvl>
                  <c:pt idx="0">
                    <c:v>Cidadão ou consumidor</c:v>
                  </c:pt>
                  <c:pt idx="1">
                    <c:v>Setor regulado: empresa ou entidade representativa</c:v>
                  </c:pt>
                </c:lvl>
                <c:lvl>
                  <c:pt idx="0">
                    <c:v>Pessoa Física</c:v>
                  </c:pt>
                  <c:pt idx="1">
                    <c:v>Pessoa Jurídica</c:v>
                  </c:pt>
                </c:lvl>
              </c:multiLvlStrCache>
            </c:multiLvlStrRef>
          </c:cat>
          <c:val>
            <c:numRef>
              <c:f>' Gráficos e Tabelas'!$G$57:$G$61</c:f>
              <c:numCache>
                <c:formatCode>General</c:formatCode>
                <c:ptCount val="2"/>
                <c:pt idx="1">
                  <c:v>2</c:v>
                </c:pt>
              </c:numCache>
            </c:numRef>
          </c:val>
          <c:extLst>
            <c:ext xmlns:c16="http://schemas.microsoft.com/office/drawing/2014/chart" uri="{C3380CC4-5D6E-409C-BE32-E72D297353CC}">
              <c16:uniqueId val="{00000001-4341-4BB7-B6AB-5AB747D9167B}"/>
            </c:ext>
          </c:extLst>
        </c:ser>
        <c:dLbls>
          <c:showLegendKey val="0"/>
          <c:showVal val="0"/>
          <c:showCatName val="0"/>
          <c:showSerName val="0"/>
          <c:showPercent val="0"/>
          <c:showBubbleSize val="0"/>
        </c:dLbls>
        <c:gapWidth val="150"/>
        <c:overlap val="100"/>
        <c:axId val="1519191759"/>
        <c:axId val="1518994495"/>
      </c:barChart>
      <c:catAx>
        <c:axId val="15191917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518994495"/>
        <c:crosses val="autoZero"/>
        <c:auto val="1"/>
        <c:lblAlgn val="ctr"/>
        <c:lblOffset val="100"/>
        <c:noMultiLvlLbl val="0"/>
      </c:catAx>
      <c:valAx>
        <c:axId val="1518994495"/>
        <c:scaling>
          <c:orientation val="minMax"/>
        </c:scaling>
        <c:delete val="1"/>
        <c:axPos val="b"/>
        <c:numFmt formatCode="0%" sourceLinked="1"/>
        <c:majorTickMark val="none"/>
        <c:minorTickMark val="none"/>
        <c:tickLblPos val="nextTo"/>
        <c:crossAx val="1519191759"/>
        <c:crosses val="autoZero"/>
        <c:crossBetween val="between"/>
      </c:valAx>
      <c:spPr>
        <a:noFill/>
        <a:ln>
          <a:noFill/>
        </a:ln>
        <a:effectLst/>
      </c:spPr>
    </c:plotArea>
    <c:legend>
      <c:legendPos val="r"/>
      <c:layout>
        <c:manualLayout>
          <c:xMode val="edge"/>
          <c:yMode val="edge"/>
          <c:x val="9.4562032274652444E-2"/>
          <c:y val="0.86004083401324949"/>
          <c:w val="0.25289909895283708"/>
          <c:h val="0.139959334645037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992548989628722"/>
          <c:y val="0.1639667330740284"/>
          <c:w val="0.38750471980476126"/>
          <c:h val="0.86777153518940109"/>
        </c:manualLayout>
      </c:layout>
      <c:barChart>
        <c:barDir val="col"/>
        <c:grouping val="clustered"/>
        <c:varyColors val="0"/>
        <c:ser>
          <c:idx val="0"/>
          <c:order val="0"/>
          <c:spPr>
            <a:solidFill>
              <a:schemeClr val="accent6">
                <a:lumMod val="60000"/>
                <a:lumOff val="40000"/>
                <a:alpha val="62000"/>
              </a:schemeClr>
            </a:solidFill>
            <a:ln>
              <a:solidFill>
                <a:schemeClr val="accent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Dados_TD!$H$2:$H$3</c:f>
              <c:strCache>
                <c:ptCount val="2"/>
                <c:pt idx="0">
                  <c:v>DENOMINAÇÃO COMUM BRASILEIRA (DCB) – Texto introdutório</c:v>
                </c:pt>
                <c:pt idx="1">
                  <c:v>DENOMINAÇÃO COMUM BRASILEIRA (DCB) – Aspectos gerais </c:v>
                </c:pt>
              </c:strCache>
            </c:strRef>
          </c:cat>
          <c:val>
            <c:numRef>
              <c:f>Dados_TD!$I$2:$I$3</c:f>
              <c:numCache>
                <c:formatCode>General</c:formatCode>
                <c:ptCount val="2"/>
                <c:pt idx="0">
                  <c:v>4</c:v>
                </c:pt>
                <c:pt idx="1">
                  <c:v>1</c:v>
                </c:pt>
              </c:numCache>
            </c:numRef>
          </c:val>
          <c:extLst>
            <c:ext xmlns:c16="http://schemas.microsoft.com/office/drawing/2014/chart" uri="{C3380CC4-5D6E-409C-BE32-E72D297353CC}">
              <c16:uniqueId val="{00000000-7D67-437B-B4C6-3B795BAC1869}"/>
            </c:ext>
          </c:extLst>
        </c:ser>
        <c:dLbls>
          <c:showLegendKey val="0"/>
          <c:showVal val="1"/>
          <c:showCatName val="0"/>
          <c:showSerName val="0"/>
          <c:showPercent val="0"/>
          <c:showBubbleSize val="0"/>
        </c:dLbls>
        <c:gapWidth val="150"/>
        <c:axId val="1728031904"/>
        <c:axId val="1873744080"/>
      </c:barChart>
      <c:catAx>
        <c:axId val="1728031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873744080"/>
        <c:crosses val="autoZero"/>
        <c:auto val="1"/>
        <c:lblAlgn val="ctr"/>
        <c:lblOffset val="100"/>
        <c:noMultiLvlLbl val="0"/>
      </c:catAx>
      <c:valAx>
        <c:axId val="18737440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1728031904"/>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chart" Target="../charts/chart1.xml"/><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6.png"/><Relationship Id="rId11" Type="http://schemas.openxmlformats.org/officeDocument/2006/relationships/chart" Target="../charts/chart5.xml"/><Relationship Id="rId5" Type="http://schemas.microsoft.com/office/2007/relationships/hdphoto" Target="../media/hdphoto1.wdp"/><Relationship Id="rId10" Type="http://schemas.openxmlformats.org/officeDocument/2006/relationships/chart" Target="../charts/chart4.xml"/><Relationship Id="rId4" Type="http://schemas.openxmlformats.org/officeDocument/2006/relationships/image" Target="../media/image5.png"/><Relationship Id="rId9"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45509</xdr:colOff>
      <xdr:row>0</xdr:row>
      <xdr:rowOff>101600</xdr:rowOff>
    </xdr:from>
    <xdr:to>
      <xdr:col>7</xdr:col>
      <xdr:colOff>0</xdr:colOff>
      <xdr:row>1</xdr:row>
      <xdr:rowOff>67734</xdr:rowOff>
    </xdr:to>
    <xdr:sp macro="" textlink="">
      <xdr:nvSpPr>
        <xdr:cNvPr id="2" name="Retângulo 1">
          <a:extLst>
            <a:ext uri="{FF2B5EF4-FFF2-40B4-BE49-F238E27FC236}">
              <a16:creationId xmlns:a16="http://schemas.microsoft.com/office/drawing/2014/main" id="{00000000-0008-0000-0100-000002000000}"/>
            </a:ext>
          </a:extLst>
        </xdr:cNvPr>
        <xdr:cNvSpPr/>
      </xdr:nvSpPr>
      <xdr:spPr>
        <a:xfrm>
          <a:off x="112184" y="101600"/>
          <a:ext cx="17690042" cy="1252009"/>
        </a:xfrm>
        <a:prstGeom prst="rect">
          <a:avLst/>
        </a:prstGeom>
        <a:solidFill>
          <a:schemeClr val="bg1"/>
        </a:solidFill>
        <a:ln/>
        <a:effectLst>
          <a:outerShdw blurRad="63500" sx="102000" sy="102000" algn="ctr"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rtl="0"/>
          <a:endParaRPr lang="en-GB" sz="1100"/>
        </a:p>
      </xdr:txBody>
    </xdr:sp>
    <xdr:clientData/>
  </xdr:twoCellAnchor>
  <xdr:oneCellAnchor>
    <xdr:from>
      <xdr:col>11</xdr:col>
      <xdr:colOff>213360</xdr:colOff>
      <xdr:row>2</xdr:row>
      <xdr:rowOff>0</xdr:rowOff>
    </xdr:from>
    <xdr:ext cx="184731" cy="252249"/>
    <xdr:sp macro="" textlink="">
      <xdr:nvSpPr>
        <xdr:cNvPr id="3" name="CaixaDeTexto 2">
          <a:extLst>
            <a:ext uri="{FF2B5EF4-FFF2-40B4-BE49-F238E27FC236}">
              <a16:creationId xmlns:a16="http://schemas.microsoft.com/office/drawing/2014/main" id="{00000000-0008-0000-0100-000003000000}"/>
            </a:ext>
          </a:extLst>
        </xdr:cNvPr>
        <xdr:cNvSpPr txBox="1"/>
      </xdr:nvSpPr>
      <xdr:spPr>
        <a:xfrm>
          <a:off x="21349335" y="3038475"/>
          <a:ext cx="184731" cy="252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1</xdr:col>
      <xdr:colOff>0</xdr:colOff>
      <xdr:row>0</xdr:row>
      <xdr:rowOff>524933</xdr:rowOff>
    </xdr:from>
    <xdr:to>
      <xdr:col>5</xdr:col>
      <xdr:colOff>3550863</xdr:colOff>
      <xdr:row>0</xdr:row>
      <xdr:rowOff>524933</xdr:rowOff>
    </xdr:to>
    <xdr:cxnSp macro="">
      <xdr:nvCxnSpPr>
        <xdr:cNvPr id="4" name="Conector reto 3">
          <a:extLst>
            <a:ext uri="{FF2B5EF4-FFF2-40B4-BE49-F238E27FC236}">
              <a16:creationId xmlns:a16="http://schemas.microsoft.com/office/drawing/2014/main" id="{00000000-0008-0000-0100-000004000000}"/>
            </a:ext>
          </a:extLst>
        </xdr:cNvPr>
        <xdr:cNvCxnSpPr/>
      </xdr:nvCxnSpPr>
      <xdr:spPr>
        <a:xfrm>
          <a:off x="66675" y="524933"/>
          <a:ext cx="6808413" cy="0"/>
        </a:xfrm>
        <a:prstGeom prst="line">
          <a:avLst/>
        </a:prstGeom>
        <a:ln>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0</xdr:row>
      <xdr:rowOff>133350</xdr:rowOff>
    </xdr:from>
    <xdr:to>
      <xdr:col>7</xdr:col>
      <xdr:colOff>0</xdr:colOff>
      <xdr:row>1</xdr:row>
      <xdr:rowOff>47625</xdr:rowOff>
    </xdr:to>
    <xdr:grpSp>
      <xdr:nvGrpSpPr>
        <xdr:cNvPr id="5" name="Agrupar 4">
          <a:extLst>
            <a:ext uri="{FF2B5EF4-FFF2-40B4-BE49-F238E27FC236}">
              <a16:creationId xmlns:a16="http://schemas.microsoft.com/office/drawing/2014/main" id="{00000000-0008-0000-0100-000005000000}"/>
            </a:ext>
          </a:extLst>
        </xdr:cNvPr>
        <xdr:cNvGrpSpPr/>
      </xdr:nvGrpSpPr>
      <xdr:grpSpPr>
        <a:xfrm>
          <a:off x="66676" y="133350"/>
          <a:ext cx="12268199" cy="1200150"/>
          <a:chOff x="4443455" y="235248"/>
          <a:chExt cx="4611247" cy="1065634"/>
        </a:xfrm>
      </xdr:grpSpPr>
      <xdr:sp macro="" textlink="">
        <xdr:nvSpPr>
          <xdr:cNvPr id="6" name="CaixaDeTexto 5">
            <a:extLst>
              <a:ext uri="{FF2B5EF4-FFF2-40B4-BE49-F238E27FC236}">
                <a16:creationId xmlns:a16="http://schemas.microsoft.com/office/drawing/2014/main" id="{00000000-0008-0000-0100-000006000000}"/>
              </a:ext>
            </a:extLst>
          </xdr:cNvPr>
          <xdr:cNvSpPr txBox="1"/>
        </xdr:nvSpPr>
        <xdr:spPr>
          <a:xfrm>
            <a:off x="4458378" y="235248"/>
            <a:ext cx="4177399"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accent1">
                    <a:lumMod val="50000"/>
                  </a:schemeClr>
                </a:solidFill>
                <a:latin typeface="Tw Cen MT" panose="020B0602020104020603" pitchFamily="34" charset="0"/>
              </a:rPr>
              <a:t>ANÁLISE DAS CONTRIBUIÇÕES</a:t>
            </a:r>
          </a:p>
        </xdr:txBody>
      </xdr:sp>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4443455" y="721474"/>
            <a:ext cx="4611247" cy="579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600" b="1">
                <a:solidFill>
                  <a:schemeClr val="accent1">
                    <a:lumMod val="50000"/>
                  </a:schemeClr>
                </a:solidFill>
                <a:latin typeface="Calibri" panose="020F0502020204030204" pitchFamily="34" charset="0"/>
                <a:cs typeface="Calibri" panose="020F0502020204030204" pitchFamily="34" charset="0"/>
              </a:rPr>
              <a:t>Consulta</a:t>
            </a:r>
            <a:r>
              <a:rPr lang="pt-BR" sz="1600" b="1" baseline="0">
                <a:solidFill>
                  <a:schemeClr val="accent1">
                    <a:lumMod val="50000"/>
                  </a:schemeClr>
                </a:solidFill>
                <a:latin typeface="Calibri" panose="020F0502020204030204" pitchFamily="34" charset="0"/>
                <a:cs typeface="Calibri" panose="020F0502020204030204" pitchFamily="34" charset="0"/>
              </a:rPr>
              <a:t> Pública</a:t>
            </a:r>
            <a:r>
              <a:rPr lang="pt-BR" sz="1600" b="1">
                <a:solidFill>
                  <a:schemeClr val="accent1">
                    <a:lumMod val="50000"/>
                  </a:schemeClr>
                </a:solidFill>
                <a:latin typeface="Calibri" panose="020F0502020204030204" pitchFamily="34" charset="0"/>
                <a:cs typeface="Calibri" panose="020F0502020204030204" pitchFamily="34" charset="0"/>
              </a:rPr>
              <a:t> nº 1240, de 07 de março de 2024</a:t>
            </a:r>
          </a:p>
          <a:p>
            <a:r>
              <a:rPr lang="pt-BR" sz="1600" b="1">
                <a:solidFill>
                  <a:schemeClr val="accent1">
                    <a:lumMod val="50000"/>
                  </a:schemeClr>
                </a:solidFill>
                <a:latin typeface="Calibri" panose="020F0502020204030204" pitchFamily="34" charset="0"/>
                <a:cs typeface="Calibri" panose="020F0502020204030204" pitchFamily="34" charset="0"/>
              </a:rPr>
              <a:t>Assunto:</a:t>
            </a:r>
            <a:r>
              <a:rPr lang="pt-BR" sz="1600">
                <a:solidFill>
                  <a:schemeClr val="accent1">
                    <a:lumMod val="50000"/>
                  </a:schemeClr>
                </a:solidFill>
                <a:latin typeface="Calibri" panose="020F0502020204030204" pitchFamily="34" charset="0"/>
                <a:cs typeface="Calibri" panose="020F0502020204030204" pitchFamily="34" charset="0"/>
              </a:rPr>
              <a:t> </a:t>
            </a:r>
            <a:r>
              <a:rPr lang="pt-BR" sz="1600" i="0">
                <a:solidFill>
                  <a:schemeClr val="accent1">
                    <a:lumMod val="50000"/>
                  </a:schemeClr>
                </a:solidFill>
                <a:latin typeface="Calibri" panose="020F0502020204030204" pitchFamily="34" charset="0"/>
                <a:cs typeface="Calibri" panose="020F0502020204030204" pitchFamily="34" charset="0"/>
              </a:rPr>
              <a:t> Proposta de novo texto a ser incorporado na Farmacopeia Brasileira sobre as Denominações Comuns Brasileiras</a:t>
            </a:r>
          </a:p>
        </xdr:txBody>
      </xdr:sp>
    </xdr:grpSp>
    <xdr:clientData/>
  </xdr:twoCellAnchor>
  <xdr:twoCellAnchor editAs="oneCell">
    <xdr:from>
      <xdr:col>6</xdr:col>
      <xdr:colOff>63710</xdr:colOff>
      <xdr:row>0</xdr:row>
      <xdr:rowOff>283844</xdr:rowOff>
    </xdr:from>
    <xdr:to>
      <xdr:col>6</xdr:col>
      <xdr:colOff>3299036</xdr:colOff>
      <xdr:row>0</xdr:row>
      <xdr:rowOff>791760</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50460" y="283844"/>
          <a:ext cx="3235326" cy="507916"/>
        </a:xfrm>
        <a:prstGeom prst="rect">
          <a:avLst/>
        </a:prstGeom>
      </xdr:spPr>
    </xdr:pic>
    <xdr:clientData/>
  </xdr:twoCellAnchor>
  <xdr:twoCellAnchor editAs="absolute">
    <xdr:from>
      <xdr:col>1</xdr:col>
      <xdr:colOff>0</xdr:colOff>
      <xdr:row>1</xdr:row>
      <xdr:rowOff>242942</xdr:rowOff>
    </xdr:from>
    <xdr:to>
      <xdr:col>5</xdr:col>
      <xdr:colOff>390525</xdr:colOff>
      <xdr:row>1</xdr:row>
      <xdr:rowOff>1228725</xdr:rowOff>
    </xdr:to>
    <mc:AlternateContent xmlns:mc="http://schemas.openxmlformats.org/markup-compatibility/2006" xmlns:sle15="http://schemas.microsoft.com/office/drawing/2012/slicer">
      <mc:Choice Requires="sle15">
        <xdr:graphicFrame macro="">
          <xdr:nvGraphicFramePr>
            <xdr:cNvPr id="9" name="Dispositivos">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Dispositivos"/>
            </a:graphicData>
          </a:graphic>
        </xdr:graphicFrame>
      </mc:Choice>
      <mc:Fallback xmlns="">
        <xdr:sp macro="" textlink="">
          <xdr:nvSpPr>
            <xdr:cNvPr id="0" name=""/>
            <xdr:cNvSpPr>
              <a:spLocks noTextEdit="1"/>
            </xdr:cNvSpPr>
          </xdr:nvSpPr>
          <xdr:spPr>
            <a:xfrm>
              <a:off x="66675" y="1528817"/>
              <a:ext cx="6806415" cy="135720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twoCellAnchor editAs="absolute">
    <xdr:from>
      <xdr:col>5</xdr:col>
      <xdr:colOff>455295</xdr:colOff>
      <xdr:row>1</xdr:row>
      <xdr:rowOff>257176</xdr:rowOff>
    </xdr:from>
    <xdr:to>
      <xdr:col>7</xdr:col>
      <xdr:colOff>19050</xdr:colOff>
      <xdr:row>1</xdr:row>
      <xdr:rowOff>1238250</xdr:rowOff>
    </xdr:to>
    <mc:AlternateContent xmlns:mc="http://schemas.openxmlformats.org/markup-compatibility/2006">
      <mc:Choice xmlns:sle15="http://schemas.microsoft.com/office/drawing/2012/slicer" Requires="sle15">
        <xdr:graphicFrame macro="">
          <xdr:nvGraphicFramePr>
            <xdr:cNvPr id="11" name="Instituiçã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Instituição"/>
            </a:graphicData>
          </a:graphic>
        </xdr:graphicFrame>
      </mc:Choice>
      <mc:Fallback>
        <xdr:sp macro="" textlink="">
          <xdr:nvSpPr>
            <xdr:cNvPr id="0" name=""/>
            <xdr:cNvSpPr>
              <a:spLocks noTextEdit="1"/>
            </xdr:cNvSpPr>
          </xdr:nvSpPr>
          <xdr:spPr>
            <a:xfrm>
              <a:off x="4693920" y="1543051"/>
              <a:ext cx="7660005" cy="981074"/>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1196340</xdr:colOff>
      <xdr:row>0</xdr:row>
      <xdr:rowOff>93132</xdr:rowOff>
    </xdr:from>
    <xdr:to>
      <xdr:col>10</xdr:col>
      <xdr:colOff>364070</xdr:colOff>
      <xdr:row>0</xdr:row>
      <xdr:rowOff>1346200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3796665" y="93132"/>
          <a:ext cx="10750130" cy="1253068"/>
        </a:xfrm>
        <a:prstGeom prst="rect">
          <a:avLst/>
        </a:prstGeom>
        <a:ln>
          <a:noFill/>
        </a:ln>
        <a:effectLst>
          <a:outerShdw blurRad="63500" sx="102000" sy="102000" algn="c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LISTA DE CONTRIBUIÇÕES POR</a:t>
          </a:r>
          <a:r>
            <a:rPr lang="pt-BR" sz="1600" b="1" baseline="0">
              <a:solidFill>
                <a:schemeClr val="dk1"/>
              </a:solidFill>
              <a:effectLst/>
              <a:latin typeface="Tw Cen MT" panose="020B0602020104020603" pitchFamily="34" charset="0"/>
              <a:ea typeface="+mn-ea"/>
              <a:cs typeface="+mn-cs"/>
            </a:rPr>
            <a:t> PESSOA FÍSICA/JURÍDICA</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1600" b="1" baseline="0">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CONSULTA PÚBLICA Nº 1240, de 07 de março de 2024</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800" b="1">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400" b="0">
              <a:solidFill>
                <a:schemeClr val="dk1"/>
              </a:solidFill>
              <a:effectLst/>
              <a:latin typeface="Tw Cen MT" panose="020B0602020104020603" pitchFamily="34" charset="0"/>
              <a:ea typeface="+mn-ea"/>
              <a:cs typeface="+mn-cs"/>
            </a:rPr>
            <a:t>Proposta de novo texto a ser incorporado na Farmacopeia Brasileira sobre as Denominações Comuns Brasileiras</a:t>
          </a:r>
          <a:endParaRPr lang="pt-BR" sz="1400" b="0">
            <a:latin typeface="Tw Cen MT" panose="020B0602020104020603" pitchFamily="34" charset="0"/>
          </a:endParaRPr>
        </a:p>
      </xdr:txBody>
    </xdr:sp>
    <xdr:clientData/>
  </xdr:twoCellAnchor>
  <xdr:twoCellAnchor editAs="oneCell">
    <xdr:from>
      <xdr:col>0</xdr:col>
      <xdr:colOff>33867</xdr:colOff>
      <xdr:row>0</xdr:row>
      <xdr:rowOff>601136</xdr:rowOff>
    </xdr:from>
    <xdr:to>
      <xdr:col>2</xdr:col>
      <xdr:colOff>440268</xdr:colOff>
      <xdr:row>0</xdr:row>
      <xdr:rowOff>1082462</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7" y="601136"/>
          <a:ext cx="3006726" cy="481326"/>
        </a:xfrm>
        <a:prstGeom prst="rect">
          <a:avLst/>
        </a:prstGeom>
      </xdr:spPr>
    </xdr:pic>
    <xdr:clientData/>
  </xdr:twoCellAnchor>
  <xdr:twoCellAnchor>
    <xdr:from>
      <xdr:col>3</xdr:col>
      <xdr:colOff>1219197</xdr:colOff>
      <xdr:row>0</xdr:row>
      <xdr:rowOff>482601</xdr:rowOff>
    </xdr:from>
    <xdr:to>
      <xdr:col>8</xdr:col>
      <xdr:colOff>1163263</xdr:colOff>
      <xdr:row>0</xdr:row>
      <xdr:rowOff>482601</xdr:rowOff>
    </xdr:to>
    <xdr:cxnSp macro="">
      <xdr:nvCxnSpPr>
        <xdr:cNvPr id="4" name="Conector reto 3">
          <a:extLst>
            <a:ext uri="{FF2B5EF4-FFF2-40B4-BE49-F238E27FC236}">
              <a16:creationId xmlns:a16="http://schemas.microsoft.com/office/drawing/2014/main" id="{00000000-0008-0000-0200-000004000000}"/>
            </a:ext>
          </a:extLst>
        </xdr:cNvPr>
        <xdr:cNvCxnSpPr/>
      </xdr:nvCxnSpPr>
      <xdr:spPr>
        <a:xfrm>
          <a:off x="5467347" y="482601"/>
          <a:ext cx="7116391"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42334</xdr:colOff>
      <xdr:row>11</xdr:row>
      <xdr:rowOff>169333</xdr:rowOff>
    </xdr:from>
    <xdr:to>
      <xdr:col>22</xdr:col>
      <xdr:colOff>296334</xdr:colOff>
      <xdr:row>12</xdr:row>
      <xdr:rowOff>158749</xdr:rowOff>
    </xdr:to>
    <xdr:sp macro="" textlink="">
      <xdr:nvSpPr>
        <xdr:cNvPr id="2" name="Elipse 1">
          <a:extLst>
            <a:ext uri="{FF2B5EF4-FFF2-40B4-BE49-F238E27FC236}">
              <a16:creationId xmlns:a16="http://schemas.microsoft.com/office/drawing/2014/main" id="{00000000-0008-0000-0400-000002000000}"/>
            </a:ext>
          </a:extLst>
        </xdr:cNvPr>
        <xdr:cNvSpPr/>
      </xdr:nvSpPr>
      <xdr:spPr>
        <a:xfrm>
          <a:off x="11784754" y="2782993"/>
          <a:ext cx="863600" cy="294216"/>
        </a:xfrm>
        <a:prstGeom prst="ellipse">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17</xdr:col>
      <xdr:colOff>52917</xdr:colOff>
      <xdr:row>4</xdr:row>
      <xdr:rowOff>148167</xdr:rowOff>
    </xdr:from>
    <xdr:to>
      <xdr:col>23</xdr:col>
      <xdr:colOff>444500</xdr:colOff>
      <xdr:row>11</xdr:row>
      <xdr:rowOff>137583</xdr:rowOff>
    </xdr:to>
    <xdr:sp macro="" textlink="">
      <xdr:nvSpPr>
        <xdr:cNvPr id="3" name="CaixaDeTexto 1">
          <a:extLst>
            <a:ext uri="{FF2B5EF4-FFF2-40B4-BE49-F238E27FC236}">
              <a16:creationId xmlns:a16="http://schemas.microsoft.com/office/drawing/2014/main" id="{00000000-0008-0000-0400-000003000000}"/>
            </a:ext>
          </a:extLst>
        </xdr:cNvPr>
        <xdr:cNvSpPr txBox="1"/>
      </xdr:nvSpPr>
      <xdr:spPr>
        <a:xfrm>
          <a:off x="9334077" y="628227"/>
          <a:ext cx="4094903" cy="2123016"/>
        </a:xfrm>
        <a:prstGeom prst="rect">
          <a:avLst/>
        </a:prstGeom>
        <a:solidFill>
          <a:schemeClr val="tx2">
            <a:lumMod val="20000"/>
            <a:lumOff val="80000"/>
          </a:schemeClr>
        </a:solidFill>
        <a:ln>
          <a:solidFill>
            <a:schemeClr val="bg1">
              <a:lumMod val="65000"/>
            </a:schemeClr>
          </a:solidFill>
          <a:prstDash val="sysDot"/>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pt-BR" sz="1100"/>
        </a:p>
      </xdr:txBody>
    </xdr:sp>
    <xdr:clientData/>
  </xdr:twoCellAnchor>
  <xdr:twoCellAnchor>
    <xdr:from>
      <xdr:col>11</xdr:col>
      <xdr:colOff>497417</xdr:colOff>
      <xdr:row>4</xdr:row>
      <xdr:rowOff>158750</xdr:rowOff>
    </xdr:from>
    <xdr:to>
      <xdr:col>17</xdr:col>
      <xdr:colOff>42333</xdr:colOff>
      <xdr:row>11</xdr:row>
      <xdr:rowOff>137583</xdr:rowOff>
    </xdr:to>
    <xdr:sp macro="" textlink="">
      <xdr:nvSpPr>
        <xdr:cNvPr id="4" name="CaixaDeTexto 3">
          <a:extLst>
            <a:ext uri="{FF2B5EF4-FFF2-40B4-BE49-F238E27FC236}">
              <a16:creationId xmlns:a16="http://schemas.microsoft.com/office/drawing/2014/main" id="{00000000-0008-0000-0400-000004000000}"/>
            </a:ext>
          </a:extLst>
        </xdr:cNvPr>
        <xdr:cNvSpPr txBox="1"/>
      </xdr:nvSpPr>
      <xdr:spPr>
        <a:xfrm>
          <a:off x="6075257" y="638810"/>
          <a:ext cx="3248236" cy="2112433"/>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283632</xdr:colOff>
      <xdr:row>24</xdr:row>
      <xdr:rowOff>285749</xdr:rowOff>
    </xdr:from>
    <xdr:to>
      <xdr:col>14</xdr:col>
      <xdr:colOff>262465</xdr:colOff>
      <xdr:row>32</xdr:row>
      <xdr:rowOff>95250</xdr:rowOff>
    </xdr:to>
    <xdr:sp macro="" textlink="">
      <xdr:nvSpPr>
        <xdr:cNvPr id="5" name="CaixaDeTexto 4">
          <a:extLst>
            <a:ext uri="{FF2B5EF4-FFF2-40B4-BE49-F238E27FC236}">
              <a16:creationId xmlns:a16="http://schemas.microsoft.com/office/drawing/2014/main" id="{00000000-0008-0000-0400-000005000000}"/>
            </a:ext>
          </a:extLst>
        </xdr:cNvPr>
        <xdr:cNvSpPr txBox="1"/>
      </xdr:nvSpPr>
      <xdr:spPr>
        <a:xfrm>
          <a:off x="5861472" y="6861809"/>
          <a:ext cx="1853353"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311149</xdr:colOff>
      <xdr:row>24</xdr:row>
      <xdr:rowOff>281516</xdr:rowOff>
    </xdr:from>
    <xdr:to>
      <xdr:col>11</xdr:col>
      <xdr:colOff>289982</xdr:colOff>
      <xdr:row>32</xdr:row>
      <xdr:rowOff>91017</xdr:rowOff>
    </xdr:to>
    <xdr:sp macro="" textlink="">
      <xdr:nvSpPr>
        <xdr:cNvPr id="6" name="CaixaDeTexto 5">
          <a:extLst>
            <a:ext uri="{FF2B5EF4-FFF2-40B4-BE49-F238E27FC236}">
              <a16:creationId xmlns:a16="http://schemas.microsoft.com/office/drawing/2014/main" id="{00000000-0008-0000-0400-000006000000}"/>
            </a:ext>
          </a:extLst>
        </xdr:cNvPr>
        <xdr:cNvSpPr txBox="1"/>
      </xdr:nvSpPr>
      <xdr:spPr>
        <a:xfrm>
          <a:off x="4014469" y="6857576"/>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328083</xdr:colOff>
      <xdr:row>24</xdr:row>
      <xdr:rowOff>287865</xdr:rowOff>
    </xdr:from>
    <xdr:to>
      <xdr:col>8</xdr:col>
      <xdr:colOff>306916</xdr:colOff>
      <xdr:row>32</xdr:row>
      <xdr:rowOff>97366</xdr:rowOff>
    </xdr:to>
    <xdr:sp macro="" textlink="">
      <xdr:nvSpPr>
        <xdr:cNvPr id="7" name="CaixaDeTexto 6">
          <a:extLst>
            <a:ext uri="{FF2B5EF4-FFF2-40B4-BE49-F238E27FC236}">
              <a16:creationId xmlns:a16="http://schemas.microsoft.com/office/drawing/2014/main" id="{00000000-0008-0000-0400-000007000000}"/>
            </a:ext>
          </a:extLst>
        </xdr:cNvPr>
        <xdr:cNvSpPr txBox="1"/>
      </xdr:nvSpPr>
      <xdr:spPr>
        <a:xfrm>
          <a:off x="2179743" y="6863925"/>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283634</xdr:colOff>
      <xdr:row>14</xdr:row>
      <xdr:rowOff>220434</xdr:rowOff>
    </xdr:from>
    <xdr:to>
      <xdr:col>14</xdr:col>
      <xdr:colOff>262467</xdr:colOff>
      <xdr:row>22</xdr:row>
      <xdr:rowOff>29935</xdr:rowOff>
    </xdr:to>
    <xdr:sp macro="" textlink="">
      <xdr:nvSpPr>
        <xdr:cNvPr id="8" name="CaixaDeTexto 7">
          <a:extLst>
            <a:ext uri="{FF2B5EF4-FFF2-40B4-BE49-F238E27FC236}">
              <a16:creationId xmlns:a16="http://schemas.microsoft.com/office/drawing/2014/main" id="{00000000-0008-0000-0400-000008000000}"/>
            </a:ext>
          </a:extLst>
        </xdr:cNvPr>
        <xdr:cNvSpPr txBox="1"/>
      </xdr:nvSpPr>
      <xdr:spPr>
        <a:xfrm>
          <a:off x="5857120" y="4716234"/>
          <a:ext cx="1851176"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311151</xdr:colOff>
      <xdr:row>14</xdr:row>
      <xdr:rowOff>215898</xdr:rowOff>
    </xdr:from>
    <xdr:to>
      <xdr:col>11</xdr:col>
      <xdr:colOff>289984</xdr:colOff>
      <xdr:row>22</xdr:row>
      <xdr:rowOff>25399</xdr:rowOff>
    </xdr:to>
    <xdr:sp macro="" textlink="">
      <xdr:nvSpPr>
        <xdr:cNvPr id="9" name="CaixaDeTexto 8">
          <a:extLst>
            <a:ext uri="{FF2B5EF4-FFF2-40B4-BE49-F238E27FC236}">
              <a16:creationId xmlns:a16="http://schemas.microsoft.com/office/drawing/2014/main" id="{00000000-0008-0000-0400-000009000000}"/>
            </a:ext>
          </a:extLst>
        </xdr:cNvPr>
        <xdr:cNvSpPr txBox="1"/>
      </xdr:nvSpPr>
      <xdr:spPr>
        <a:xfrm>
          <a:off x="4014471" y="3743958"/>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328085</xdr:colOff>
      <xdr:row>14</xdr:row>
      <xdr:rowOff>211664</xdr:rowOff>
    </xdr:from>
    <xdr:to>
      <xdr:col>8</xdr:col>
      <xdr:colOff>306918</xdr:colOff>
      <xdr:row>22</xdr:row>
      <xdr:rowOff>21165</xdr:rowOff>
    </xdr:to>
    <xdr:sp macro="" textlink="">
      <xdr:nvSpPr>
        <xdr:cNvPr id="10" name="CaixaDeTexto 9">
          <a:extLst>
            <a:ext uri="{FF2B5EF4-FFF2-40B4-BE49-F238E27FC236}">
              <a16:creationId xmlns:a16="http://schemas.microsoft.com/office/drawing/2014/main" id="{00000000-0008-0000-0400-00000A000000}"/>
            </a:ext>
          </a:extLst>
        </xdr:cNvPr>
        <xdr:cNvSpPr txBox="1"/>
      </xdr:nvSpPr>
      <xdr:spPr>
        <a:xfrm>
          <a:off x="2179745" y="3739724"/>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editAs="oneCell">
    <xdr:from>
      <xdr:col>6</xdr:col>
      <xdr:colOff>85726</xdr:colOff>
      <xdr:row>4</xdr:row>
      <xdr:rowOff>203052</xdr:rowOff>
    </xdr:from>
    <xdr:to>
      <xdr:col>7</xdr:col>
      <xdr:colOff>88446</xdr:colOff>
      <xdr:row>6</xdr:row>
      <xdr:rowOff>201083</xdr:rowOff>
    </xdr:to>
    <xdr:pic>
      <xdr:nvPicPr>
        <xdr:cNvPr id="11" name="Imagem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2569846" y="683112"/>
          <a:ext cx="612320" cy="607631"/>
        </a:xfrm>
        <a:prstGeom prst="rect">
          <a:avLst/>
        </a:prstGeom>
      </xdr:spPr>
    </xdr:pic>
    <xdr:clientData/>
  </xdr:twoCellAnchor>
  <xdr:twoCellAnchor editAs="oneCell">
    <xdr:from>
      <xdr:col>9</xdr:col>
      <xdr:colOff>0</xdr:colOff>
      <xdr:row>4</xdr:row>
      <xdr:rowOff>148167</xdr:rowOff>
    </xdr:from>
    <xdr:to>
      <xdr:col>10</xdr:col>
      <xdr:colOff>99665</xdr:colOff>
      <xdr:row>6</xdr:row>
      <xdr:rowOff>127001</xdr:rowOff>
    </xdr:to>
    <xdr:pic>
      <xdr:nvPicPr>
        <xdr:cNvPr id="12" name="Imagem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4312920" y="628227"/>
          <a:ext cx="732125" cy="588434"/>
        </a:xfrm>
        <a:prstGeom prst="rect">
          <a:avLst/>
        </a:prstGeom>
      </xdr:spPr>
    </xdr:pic>
    <xdr:clientData/>
  </xdr:twoCellAnchor>
  <xdr:twoCellAnchor>
    <xdr:from>
      <xdr:col>2</xdr:col>
      <xdr:colOff>379942</xdr:colOff>
      <xdr:row>4</xdr:row>
      <xdr:rowOff>232833</xdr:rowOff>
    </xdr:from>
    <xdr:to>
      <xdr:col>4</xdr:col>
      <xdr:colOff>285750</xdr:colOff>
      <xdr:row>6</xdr:row>
      <xdr:rowOff>243416</xdr:rowOff>
    </xdr:to>
    <xdr:grpSp>
      <xdr:nvGrpSpPr>
        <xdr:cNvPr id="13" name="Grupo 13">
          <a:extLst>
            <a:ext uri="{FF2B5EF4-FFF2-40B4-BE49-F238E27FC236}">
              <a16:creationId xmlns:a16="http://schemas.microsoft.com/office/drawing/2014/main" id="{00000000-0008-0000-0400-00000D000000}"/>
            </a:ext>
          </a:extLst>
        </xdr:cNvPr>
        <xdr:cNvGrpSpPr/>
      </xdr:nvGrpSpPr>
      <xdr:grpSpPr>
        <a:xfrm>
          <a:off x="1570567" y="1554427"/>
          <a:ext cx="1644121" cy="629708"/>
          <a:chOff x="3419475" y="3057525"/>
          <a:chExt cx="1019172" cy="552449"/>
        </a:xfrm>
      </xdr:grpSpPr>
      <xdr:pic>
        <xdr:nvPicPr>
          <xdr:cNvPr id="14" name="Imagem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3419475" y="3114675"/>
            <a:ext cx="557645" cy="466725"/>
          </a:xfrm>
          <a:prstGeom prst="rect">
            <a:avLst/>
          </a:prstGeom>
        </xdr:spPr>
      </xdr:pic>
      <xdr:pic>
        <xdr:nvPicPr>
          <xdr:cNvPr id="15" name="Imagem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3886198" y="3057525"/>
            <a:ext cx="552449" cy="552449"/>
          </a:xfrm>
          <a:prstGeom prst="rect">
            <a:avLst/>
          </a:prstGeom>
        </xdr:spPr>
      </xdr:pic>
    </xdr:grpSp>
    <xdr:clientData/>
  </xdr:twoCellAnchor>
  <xdr:twoCellAnchor>
    <xdr:from>
      <xdr:col>11</xdr:col>
      <xdr:colOff>105833</xdr:colOff>
      <xdr:row>4</xdr:row>
      <xdr:rowOff>95551</xdr:rowOff>
    </xdr:from>
    <xdr:to>
      <xdr:col>23</xdr:col>
      <xdr:colOff>582081</xdr:colOff>
      <xdr:row>13</xdr:row>
      <xdr:rowOff>182336</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391583</xdr:colOff>
      <xdr:row>14</xdr:row>
      <xdr:rowOff>0</xdr:rowOff>
    </xdr:from>
    <xdr:to>
      <xdr:col>15</xdr:col>
      <xdr:colOff>232834</xdr:colOff>
      <xdr:row>24</xdr:row>
      <xdr:rowOff>10582</xdr:rowOff>
    </xdr:to>
    <xdr:sp macro="" textlink="">
      <xdr:nvSpPr>
        <xdr:cNvPr id="17" name="CaixaDeTexto 16">
          <a:extLst>
            <a:ext uri="{FF2B5EF4-FFF2-40B4-BE49-F238E27FC236}">
              <a16:creationId xmlns:a16="http://schemas.microsoft.com/office/drawing/2014/main" id="{00000000-0008-0000-0400-000011000000}"/>
            </a:ext>
          </a:extLst>
        </xdr:cNvPr>
        <xdr:cNvSpPr txBox="1"/>
      </xdr:nvSpPr>
      <xdr:spPr>
        <a:xfrm>
          <a:off x="7843943" y="3528060"/>
          <a:ext cx="450851" cy="3058582"/>
        </a:xfrm>
        <a:prstGeom prst="rect">
          <a:avLst/>
        </a:prstGeom>
        <a:solidFill>
          <a:schemeClr val="accent6">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Opinião por segmento</a:t>
          </a:r>
        </a:p>
      </xdr:txBody>
    </xdr:sp>
    <xdr:clientData/>
  </xdr:twoCellAnchor>
  <xdr:twoCellAnchor editAs="oneCell">
    <xdr:from>
      <xdr:col>2</xdr:col>
      <xdr:colOff>571501</xdr:colOff>
      <xdr:row>14</xdr:row>
      <xdr:rowOff>253998</xdr:rowOff>
    </xdr:from>
    <xdr:to>
      <xdr:col>3</xdr:col>
      <xdr:colOff>726015</xdr:colOff>
      <xdr:row>17</xdr:row>
      <xdr:rowOff>105829</xdr:rowOff>
    </xdr:to>
    <xdr:pic>
      <xdr:nvPicPr>
        <xdr:cNvPr id="18" name="Imagem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artisticPhotocopy/>
                  </a14:imgEffect>
                </a14:imgLayer>
              </a14:imgProps>
            </a:ext>
            <a:ext uri="{28A0092B-C50C-407E-A947-70E740481C1C}">
              <a14:useLocalDpi xmlns:a14="http://schemas.microsoft.com/office/drawing/2010/main" val="0"/>
            </a:ext>
          </a:extLst>
        </a:blip>
        <a:stretch>
          <a:fillRect/>
        </a:stretch>
      </xdr:blipFill>
      <xdr:spPr>
        <a:xfrm>
          <a:off x="571501" y="3782058"/>
          <a:ext cx="786974" cy="766231"/>
        </a:xfrm>
        <a:prstGeom prst="rect">
          <a:avLst/>
        </a:prstGeom>
      </xdr:spPr>
    </xdr:pic>
    <xdr:clientData/>
  </xdr:twoCellAnchor>
  <xdr:twoCellAnchor>
    <xdr:from>
      <xdr:col>14</xdr:col>
      <xdr:colOff>391584</xdr:colOff>
      <xdr:row>24</xdr:row>
      <xdr:rowOff>10583</xdr:rowOff>
    </xdr:from>
    <xdr:to>
      <xdr:col>15</xdr:col>
      <xdr:colOff>232835</xdr:colOff>
      <xdr:row>33</xdr:row>
      <xdr:rowOff>370417</xdr:rowOff>
    </xdr:to>
    <xdr:sp macro="" textlink="">
      <xdr:nvSpPr>
        <xdr:cNvPr id="19" name="CaixaDeTexto 18">
          <a:extLst>
            <a:ext uri="{FF2B5EF4-FFF2-40B4-BE49-F238E27FC236}">
              <a16:creationId xmlns:a16="http://schemas.microsoft.com/office/drawing/2014/main" id="{00000000-0008-0000-0400-000013000000}"/>
            </a:ext>
          </a:extLst>
        </xdr:cNvPr>
        <xdr:cNvSpPr txBox="1"/>
      </xdr:nvSpPr>
      <xdr:spPr>
        <a:xfrm>
          <a:off x="7843944" y="6586643"/>
          <a:ext cx="450851" cy="3034454"/>
        </a:xfrm>
        <a:prstGeom prst="rect">
          <a:avLst/>
        </a:prstGeom>
        <a:solidFill>
          <a:schemeClr val="accent5">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Impacto por segmento</a:t>
          </a:r>
        </a:p>
      </xdr:txBody>
    </xdr:sp>
    <xdr:clientData/>
  </xdr:twoCellAnchor>
  <xdr:twoCellAnchor>
    <xdr:from>
      <xdr:col>2</xdr:col>
      <xdr:colOff>328083</xdr:colOff>
      <xdr:row>25</xdr:row>
      <xdr:rowOff>105833</xdr:rowOff>
    </xdr:from>
    <xdr:to>
      <xdr:col>4</xdr:col>
      <xdr:colOff>275166</xdr:colOff>
      <xdr:row>27</xdr:row>
      <xdr:rowOff>201084</xdr:rowOff>
    </xdr:to>
    <xdr:grpSp>
      <xdr:nvGrpSpPr>
        <xdr:cNvPr id="20" name="Grupo 21">
          <a:extLst>
            <a:ext uri="{FF2B5EF4-FFF2-40B4-BE49-F238E27FC236}">
              <a16:creationId xmlns:a16="http://schemas.microsoft.com/office/drawing/2014/main" id="{00000000-0008-0000-0400-000014000000}"/>
            </a:ext>
          </a:extLst>
        </xdr:cNvPr>
        <xdr:cNvGrpSpPr/>
      </xdr:nvGrpSpPr>
      <xdr:grpSpPr>
        <a:xfrm>
          <a:off x="1518708" y="7928239"/>
          <a:ext cx="1685396" cy="714376"/>
          <a:chOff x="391584" y="6445248"/>
          <a:chExt cx="1047750" cy="560922"/>
        </a:xfrm>
      </xdr:grpSpPr>
      <xdr:pic>
        <xdr:nvPicPr>
          <xdr:cNvPr id="21" name="Imagem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391584" y="6455834"/>
            <a:ext cx="550336" cy="550336"/>
          </a:xfrm>
          <a:prstGeom prst="rect">
            <a:avLst/>
          </a:prstGeom>
        </xdr:spPr>
      </xdr:pic>
      <xdr:pic>
        <xdr:nvPicPr>
          <xdr:cNvPr id="22" name="Imagem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78417" y="6445248"/>
            <a:ext cx="560917" cy="560917"/>
          </a:xfrm>
          <a:prstGeom prst="rect">
            <a:avLst/>
          </a:prstGeom>
        </xdr:spPr>
      </xdr:pic>
    </xdr:grpSp>
    <xdr:clientData/>
  </xdr:twoCellAnchor>
  <xdr:twoCellAnchor>
    <xdr:from>
      <xdr:col>5</xdr:col>
      <xdr:colOff>190497</xdr:colOff>
      <xdr:row>15</xdr:row>
      <xdr:rowOff>42030</xdr:rowOff>
    </xdr:from>
    <xdr:to>
      <xdr:col>14</xdr:col>
      <xdr:colOff>412747</xdr:colOff>
      <xdr:row>24</xdr:row>
      <xdr:rowOff>22980</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186267</xdr:colOff>
      <xdr:row>13</xdr:row>
      <xdr:rowOff>110067</xdr:rowOff>
    </xdr:from>
    <xdr:to>
      <xdr:col>26</xdr:col>
      <xdr:colOff>520700</xdr:colOff>
      <xdr:row>23</xdr:row>
      <xdr:rowOff>277283</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222250</xdr:colOff>
      <xdr:row>25</xdr:row>
      <xdr:rowOff>127000</xdr:rowOff>
    </xdr:from>
    <xdr:to>
      <xdr:col>14</xdr:col>
      <xdr:colOff>412750</xdr:colOff>
      <xdr:row>34</xdr:row>
      <xdr:rowOff>107950</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211667</xdr:colOff>
      <xdr:row>23</xdr:row>
      <xdr:rowOff>298753</xdr:rowOff>
    </xdr:from>
    <xdr:to>
      <xdr:col>26</xdr:col>
      <xdr:colOff>603250</xdr:colOff>
      <xdr:row>34</xdr:row>
      <xdr:rowOff>140002</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0</xdr:row>
      <xdr:rowOff>161925</xdr:rowOff>
    </xdr:from>
    <xdr:to>
      <xdr:col>27</xdr:col>
      <xdr:colOff>0</xdr:colOff>
      <xdr:row>2</xdr:row>
      <xdr:rowOff>114301</xdr:rowOff>
    </xdr:to>
    <xdr:sp macro="" textlink="">
      <xdr:nvSpPr>
        <xdr:cNvPr id="53" name="CaixaDeTexto 52">
          <a:extLst>
            <a:ext uri="{FF2B5EF4-FFF2-40B4-BE49-F238E27FC236}">
              <a16:creationId xmlns:a16="http://schemas.microsoft.com/office/drawing/2014/main" id="{00000000-0008-0000-0400-000035000000}"/>
            </a:ext>
          </a:extLst>
        </xdr:cNvPr>
        <xdr:cNvSpPr txBox="1"/>
      </xdr:nvSpPr>
      <xdr:spPr>
        <a:xfrm>
          <a:off x="1257300" y="161925"/>
          <a:ext cx="16097250" cy="904876"/>
        </a:xfrm>
        <a:prstGeom prst="rect">
          <a:avLst/>
        </a:prstGeom>
        <a:solidFill>
          <a:schemeClr val="bg1"/>
        </a:solidFill>
        <a:ln w="19050">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pt-BR" sz="2400" b="1">
              <a:solidFill>
                <a:schemeClr val="accent6">
                  <a:lumMod val="50000"/>
                </a:schemeClr>
              </a:solidFill>
              <a:latin typeface="+mn-lt"/>
              <a:ea typeface="Segoe UI Emoji" panose="020B0502040204020203" pitchFamily="34" charset="0"/>
              <a:cs typeface="Segoe UI Light" panose="020B0502040204020203" pitchFamily="34" charset="0"/>
            </a:rPr>
            <a:t>PAINEL</a:t>
          </a:r>
          <a:r>
            <a:rPr lang="pt-BR" sz="2400" b="1" baseline="0">
              <a:solidFill>
                <a:schemeClr val="accent6">
                  <a:lumMod val="50000"/>
                </a:schemeClr>
              </a:solidFill>
              <a:latin typeface="+mn-lt"/>
              <a:ea typeface="Segoe UI Emoji" panose="020B0502040204020203" pitchFamily="34" charset="0"/>
              <a:cs typeface="Segoe UI Light" panose="020B0502040204020203" pitchFamily="34" charset="0"/>
            </a:rPr>
            <a:t> SOBRE PERFIS, OPINIÕES E PERCEPÇÕES DE IMPACTOS</a:t>
          </a:r>
          <a:endParaRPr lang="pt-BR" sz="2400" b="1">
            <a:solidFill>
              <a:schemeClr val="accent6">
                <a:lumMod val="50000"/>
              </a:schemeClr>
            </a:solidFill>
            <a:latin typeface="+mn-lt"/>
            <a:ea typeface="Segoe UI Emoji" panose="020B0502040204020203" pitchFamily="34" charset="0"/>
            <a:cs typeface="Segoe UI Light"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7620</xdr:rowOff>
    </xdr:from>
    <xdr:to>
      <xdr:col>20</xdr:col>
      <xdr:colOff>30480</xdr:colOff>
      <xdr:row>7</xdr:row>
      <xdr:rowOff>7620</xdr:rowOff>
    </xdr:to>
    <xdr:sp macro="" textlink="">
      <xdr:nvSpPr>
        <xdr:cNvPr id="9" name="CaixaDeTexto 8">
          <a:extLst>
            <a:ext uri="{FF2B5EF4-FFF2-40B4-BE49-F238E27FC236}">
              <a16:creationId xmlns:a16="http://schemas.microsoft.com/office/drawing/2014/main" id="{00000000-0008-0000-0500-000009000000}"/>
            </a:ext>
          </a:extLst>
        </xdr:cNvPr>
        <xdr:cNvSpPr txBox="1"/>
      </xdr:nvSpPr>
      <xdr:spPr>
        <a:xfrm>
          <a:off x="198120" y="182880"/>
          <a:ext cx="12755880" cy="1051560"/>
        </a:xfrm>
        <a:prstGeom prst="rect">
          <a:avLst/>
        </a:prstGeom>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endParaRPr lang="pt-BR" sz="1100"/>
        </a:p>
      </xdr:txBody>
    </xdr:sp>
    <xdr:clientData/>
  </xdr:twoCellAnchor>
  <xdr:twoCellAnchor>
    <xdr:from>
      <xdr:col>1</xdr:col>
      <xdr:colOff>38100</xdr:colOff>
      <xdr:row>2</xdr:row>
      <xdr:rowOff>70485</xdr:rowOff>
    </xdr:from>
    <xdr:to>
      <xdr:col>20</xdr:col>
      <xdr:colOff>22860</xdr:colOff>
      <xdr:row>6</xdr:row>
      <xdr:rowOff>30481</xdr:rowOff>
    </xdr:to>
    <xdr:sp macro="" textlink="">
      <xdr:nvSpPr>
        <xdr:cNvPr id="7" name="Caixa de texto 84">
          <a:extLst>
            <a:ext uri="{FF2B5EF4-FFF2-40B4-BE49-F238E27FC236}">
              <a16:creationId xmlns:a16="http://schemas.microsoft.com/office/drawing/2014/main" id="{00000000-0008-0000-0500-000007000000}"/>
            </a:ext>
          </a:extLst>
        </xdr:cNvPr>
        <xdr:cNvSpPr txBox="1"/>
      </xdr:nvSpPr>
      <xdr:spPr>
        <a:xfrm>
          <a:off x="236220" y="421005"/>
          <a:ext cx="13616940" cy="661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en-US" sz="3000">
              <a:solidFill>
                <a:schemeClr val="bg1"/>
              </a:solidFill>
              <a:latin typeface="Tw Cen MT Condensed Extra Bold" panose="020B0803020202020204" pitchFamily="34" charset="0"/>
            </a:rPr>
            <a:t>Gráficos </a:t>
          </a:r>
          <a:r>
            <a:rPr lang="en-US" sz="3000" baseline="0">
              <a:solidFill>
                <a:schemeClr val="bg1"/>
              </a:solidFill>
              <a:latin typeface="Tw Cen MT Condensed Extra Bold" panose="020B0803020202020204" pitchFamily="34" charset="0"/>
            </a:rPr>
            <a:t>relacionados à Consulta Pública</a:t>
          </a:r>
          <a:endParaRPr lang="en-US" sz="3000">
            <a:solidFill>
              <a:schemeClr val="bg1"/>
            </a:solidFill>
            <a:latin typeface="Tw Cen MT Condensed Extra Bold" panose="020B0803020202020204" pitchFamily="34" charset="0"/>
          </a:endParaRPr>
        </a:p>
      </xdr:txBody>
    </xdr:sp>
    <xdr:clientData/>
  </xdr:twoCellAnchor>
  <xdr:twoCellAnchor editAs="oneCell">
    <xdr:from>
      <xdr:col>5</xdr:col>
      <xdr:colOff>83820</xdr:colOff>
      <xdr:row>12</xdr:row>
      <xdr:rowOff>169545</xdr:rowOff>
    </xdr:from>
    <xdr:to>
      <xdr:col>10</xdr:col>
      <xdr:colOff>57150</xdr:colOff>
      <xdr:row>19</xdr:row>
      <xdr:rowOff>9525</xdr:rowOff>
    </xdr:to>
    <mc:AlternateContent xmlns:mc="http://schemas.openxmlformats.org/markup-compatibility/2006" xmlns:a14="http://schemas.microsoft.com/office/drawing/2010/main">
      <mc:Choice Requires="a14">
        <xdr:graphicFrame macro="">
          <xdr:nvGraphicFramePr>
            <xdr:cNvPr id="14" name="Qual desses segmentos você se identifica?">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a:graphicData>
          </a:graphic>
        </xdr:graphicFrame>
      </mc:Choice>
      <mc:Fallback xmlns="">
        <xdr:sp macro="" textlink="">
          <xdr:nvSpPr>
            <xdr:cNvPr id="0" name=""/>
            <xdr:cNvSpPr>
              <a:spLocks noTextEdit="1"/>
            </xdr:cNvSpPr>
          </xdr:nvSpPr>
          <xdr:spPr>
            <a:xfrm>
              <a:off x="4170045" y="2484120"/>
              <a:ext cx="3078480" cy="104013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12</xdr:col>
      <xdr:colOff>5715</xdr:colOff>
      <xdr:row>32</xdr:row>
      <xdr:rowOff>125730</xdr:rowOff>
    </xdr:from>
    <xdr:to>
      <xdr:col>19</xdr:col>
      <xdr:colOff>331470</xdr:colOff>
      <xdr:row>51</xdr:row>
      <xdr:rowOff>64770</xdr:rowOff>
    </xdr:to>
    <xdr:graphicFrame macro="">
      <xdr:nvGraphicFramePr>
        <xdr:cNvPr id="13" name="Gráfico 15">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99060</xdr:colOff>
      <xdr:row>32</xdr:row>
      <xdr:rowOff>133351</xdr:rowOff>
    </xdr:from>
    <xdr:to>
      <xdr:col>11</xdr:col>
      <xdr:colOff>238125</xdr:colOff>
      <xdr:row>40</xdr:row>
      <xdr:rowOff>9526</xdr:rowOff>
    </xdr:to>
    <mc:AlternateContent xmlns:mc="http://schemas.openxmlformats.org/markup-compatibility/2006" xmlns:a14="http://schemas.microsoft.com/office/drawing/2010/main">
      <mc:Choice Requires="a14">
        <xdr:graphicFrame macro="">
          <xdr:nvGraphicFramePr>
            <xdr:cNvPr id="17" name="Qual desses segmentos você se identifica? 1">
              <a:extLst>
                <a:ext uri="{FF2B5EF4-FFF2-40B4-BE49-F238E27FC236}">
                  <a16:creationId xmlns:a16="http://schemas.microsoft.com/office/drawing/2014/main" id="{00000000-0008-0000-0500-000011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1"/>
            </a:graphicData>
          </a:graphic>
        </xdr:graphicFrame>
      </mc:Choice>
      <mc:Fallback xmlns="">
        <xdr:sp macro="" textlink="">
          <xdr:nvSpPr>
            <xdr:cNvPr id="0" name=""/>
            <xdr:cNvSpPr>
              <a:spLocks noTextEdit="1"/>
            </xdr:cNvSpPr>
          </xdr:nvSpPr>
          <xdr:spPr>
            <a:xfrm>
              <a:off x="4994910" y="5781676"/>
              <a:ext cx="2729865" cy="14668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3</xdr:col>
      <xdr:colOff>434340</xdr:colOff>
      <xdr:row>10</xdr:row>
      <xdr:rowOff>114300</xdr:rowOff>
    </xdr:from>
    <xdr:to>
      <xdr:col>8</xdr:col>
      <xdr:colOff>1303020</xdr:colOff>
      <xdr:row>12</xdr:row>
      <xdr:rowOff>38100</xdr:rowOff>
    </xdr:to>
    <xdr:sp macro="" textlink="">
      <xdr:nvSpPr>
        <xdr:cNvPr id="18" name="CaixaDeTexto 17">
          <a:extLst>
            <a:ext uri="{FF2B5EF4-FFF2-40B4-BE49-F238E27FC236}">
              <a16:creationId xmlns:a16="http://schemas.microsoft.com/office/drawing/2014/main" id="{00000000-0008-0000-0500-000012000000}"/>
            </a:ext>
          </a:extLst>
        </xdr:cNvPr>
        <xdr:cNvSpPr txBox="1"/>
      </xdr:nvSpPr>
      <xdr:spPr>
        <a:xfrm>
          <a:off x="1135380" y="2194560"/>
          <a:ext cx="518922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a:solidFill>
                <a:schemeClr val="accent6">
                  <a:lumMod val="75000"/>
                </a:schemeClr>
              </a:solidFill>
              <a:latin typeface="Century Gothic" panose="020B0502020202020204" pitchFamily="34" charset="0"/>
            </a:rPr>
            <a:t>Utilize estes painéis para mudar os dados a serem apresentados no gráfico:</a:t>
          </a:r>
        </a:p>
      </xdr:txBody>
    </xdr:sp>
    <xdr:clientData/>
  </xdr:twoCellAnchor>
  <xdr:twoCellAnchor>
    <xdr:from>
      <xdr:col>9</xdr:col>
      <xdr:colOff>1211579</xdr:colOff>
      <xdr:row>12</xdr:row>
      <xdr:rowOff>156210</xdr:rowOff>
    </xdr:from>
    <xdr:to>
      <xdr:col>19</xdr:col>
      <xdr:colOff>342900</xdr:colOff>
      <xdr:row>30</xdr:row>
      <xdr:rowOff>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209550</xdr:colOff>
      <xdr:row>53</xdr:row>
      <xdr:rowOff>148590</xdr:rowOff>
    </xdr:from>
    <xdr:to>
      <xdr:col>19</xdr:col>
      <xdr:colOff>381000</xdr:colOff>
      <xdr:row>71</xdr:row>
      <xdr:rowOff>0</xdr:rowOff>
    </xdr:to>
    <xdr:graphicFrame macro="">
      <xdr:nvGraphicFramePr>
        <xdr:cNvPr id="19" name="Gráfico 2">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70485</xdr:colOff>
      <xdr:row>53</xdr:row>
      <xdr:rowOff>161924</xdr:rowOff>
    </xdr:from>
    <xdr:to>
      <xdr:col>11</xdr:col>
      <xdr:colOff>144780</xdr:colOff>
      <xdr:row>61</xdr:row>
      <xdr:rowOff>9524</xdr:rowOff>
    </xdr:to>
    <mc:AlternateContent xmlns:mc="http://schemas.openxmlformats.org/markup-compatibility/2006" xmlns:a14="http://schemas.microsoft.com/office/drawing/2010/main">
      <mc:Choice Requires="a14">
        <xdr:graphicFrame macro="">
          <xdr:nvGraphicFramePr>
            <xdr:cNvPr id="20" name="Qual desses segmentos você se identifica? 2">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Qual desses segmentos você se identifica? 2"/>
            </a:graphicData>
          </a:graphic>
        </xdr:graphicFrame>
      </mc:Choice>
      <mc:Fallback xmlns="">
        <xdr:sp macro="" textlink="">
          <xdr:nvSpPr>
            <xdr:cNvPr id="0" name=""/>
            <xdr:cNvSpPr>
              <a:spLocks noTextEdit="1"/>
            </xdr:cNvSpPr>
          </xdr:nvSpPr>
          <xdr:spPr>
            <a:xfrm>
              <a:off x="5337810" y="9534524"/>
              <a:ext cx="2293620" cy="204787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4</xdr:col>
      <xdr:colOff>57151</xdr:colOff>
      <xdr:row>73</xdr:row>
      <xdr:rowOff>152400</xdr:rowOff>
    </xdr:from>
    <xdr:to>
      <xdr:col>15</xdr:col>
      <xdr:colOff>57150</xdr:colOff>
      <xdr:row>91</xdr:row>
      <xdr:rowOff>91440</xdr:rowOff>
    </xdr:to>
    <xdr:graphicFrame macro="">
      <xdr:nvGraphicFramePr>
        <xdr:cNvPr id="21" name="Gráfico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0.0148</cdr:x>
      <cdr:y>0.01929</cdr:y>
    </cdr:from>
    <cdr:to>
      <cdr:x>0.9852</cdr:x>
      <cdr:y>0.09296</cdr:y>
    </cdr:to>
    <cdr:sp macro="" textlink="">
      <cdr:nvSpPr>
        <cdr:cNvPr id="2" name="CaixaDeTexto 1">
          <a:extLst xmlns:a="http://schemas.openxmlformats.org/drawingml/2006/main">
            <a:ext uri="{FF2B5EF4-FFF2-40B4-BE49-F238E27FC236}">
              <a16:creationId xmlns:a16="http://schemas.microsoft.com/office/drawing/2014/main" id="{E0392181-C48B-4362-A04F-6085C72C9ECF}"/>
            </a:ext>
          </a:extLst>
        </cdr:cNvPr>
        <cdr:cNvSpPr txBox="1"/>
      </cdr:nvSpPr>
      <cdr:spPr>
        <a:xfrm xmlns:a="http://schemas.openxmlformats.org/drawingml/2006/main">
          <a:off x="71500" y="65125"/>
          <a:ext cx="4688080" cy="248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"Você é a favor da norma?"</a:t>
          </a:r>
          <a:endParaRPr lang="pt-BR" sz="1100" b="1">
            <a:latin typeface="Calibri" panose="020F0502020204030204" pitchFamily="34" charset="0"/>
            <a:cs typeface="Calibri" panose="020F050202020403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0.23693</cdr:x>
      <cdr:y>0.02326</cdr:y>
    </cdr:from>
    <cdr:to>
      <cdr:x>0.75958</cdr:x>
      <cdr:y>0.10465</cdr:y>
    </cdr:to>
    <cdr:sp macro="" textlink="">
      <cdr:nvSpPr>
        <cdr:cNvPr id="2" name="CaixaDeTexto 1">
          <a:extLst xmlns:a="http://schemas.openxmlformats.org/drawingml/2006/main">
            <a:ext uri="{FF2B5EF4-FFF2-40B4-BE49-F238E27FC236}">
              <a16:creationId xmlns:a16="http://schemas.microsoft.com/office/drawing/2014/main" id="{B1496543-4E3A-4AF1-8D0E-2D97B40DAB3A}"/>
            </a:ext>
          </a:extLst>
        </cdr:cNvPr>
        <cdr:cNvSpPr txBox="1"/>
      </cdr:nvSpPr>
      <cdr:spPr>
        <a:xfrm xmlns:a="http://schemas.openxmlformats.org/drawingml/2006/main">
          <a:off x="1036320" y="76200"/>
          <a:ext cx="22860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100" b="1" baseline="0">
              <a:latin typeface="Calibri" panose="020F0502020204030204" pitchFamily="34" charset="0"/>
              <a:cs typeface="Calibri" panose="020F0502020204030204" pitchFamily="34" charset="0"/>
            </a:rPr>
            <a:t>Perfis dos participantes</a:t>
          </a:r>
          <a:endParaRPr lang="pt-BR" sz="1100" b="1">
            <a:latin typeface="Calibri" panose="020F0502020204030204" pitchFamily="34" charset="0"/>
            <a:cs typeface="Calibri" panose="020F050202020403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0.01533</cdr:x>
      <cdr:y>0.00801</cdr:y>
    </cdr:from>
    <cdr:to>
      <cdr:x>0.98978</cdr:x>
      <cdr:y>0.08772</cdr:y>
    </cdr:to>
    <cdr:sp macro="" textlink="">
      <cdr:nvSpPr>
        <cdr:cNvPr id="2" name="CaixaDeTexto 1">
          <a:extLst xmlns:a="http://schemas.openxmlformats.org/drawingml/2006/main">
            <a:ext uri="{FF2B5EF4-FFF2-40B4-BE49-F238E27FC236}">
              <a16:creationId xmlns:a16="http://schemas.microsoft.com/office/drawing/2014/main" id="{A21E69E2-18A9-4BF4-9E59-EE8F050023CD}"/>
            </a:ext>
          </a:extLst>
        </cdr:cNvPr>
        <cdr:cNvSpPr txBox="1"/>
      </cdr:nvSpPr>
      <cdr:spPr>
        <a:xfrm xmlns:a="http://schemas.openxmlformats.org/drawingml/2006/main">
          <a:off x="68580" y="29267"/>
          <a:ext cx="4358640" cy="29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"A proposta de norma possui impactos?"</a:t>
          </a:r>
          <a:endParaRPr lang="pt-BR" sz="1100" b="1">
            <a:latin typeface="Calibri" panose="020F0502020204030204" pitchFamily="34" charset="0"/>
            <a:cs typeface="Calibri" panose="020F050202020403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0.02492</cdr:x>
      <cdr:y>0.07453</cdr:y>
    </cdr:from>
    <cdr:to>
      <cdr:x>0.36221</cdr:x>
      <cdr:y>0.19598</cdr:y>
    </cdr:to>
    <cdr:sp macro="" textlink="">
      <cdr:nvSpPr>
        <cdr:cNvPr id="2" name="CaixaDeTexto 1">
          <a:extLst xmlns:a="http://schemas.openxmlformats.org/drawingml/2006/main">
            <a:ext uri="{FF2B5EF4-FFF2-40B4-BE49-F238E27FC236}">
              <a16:creationId xmlns:a16="http://schemas.microsoft.com/office/drawing/2014/main" id="{8E184567-C728-4DA7-96E3-72562A28CEB4}"/>
            </a:ext>
          </a:extLst>
        </cdr:cNvPr>
        <cdr:cNvSpPr txBox="1"/>
      </cdr:nvSpPr>
      <cdr:spPr>
        <a:xfrm xmlns:a="http://schemas.openxmlformats.org/drawingml/2006/main">
          <a:off x="149634" y="226032"/>
          <a:ext cx="2025278" cy="368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100" b="1" baseline="0">
              <a:latin typeface="Calibri" panose="020F0502020204030204" pitchFamily="34" charset="0"/>
              <a:cs typeface="Calibri" panose="020F0502020204030204" pitchFamily="34" charset="0"/>
            </a:rPr>
            <a:t>N = 05</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00000000-0008-0000-0C00-000002000000}"/>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ário do Windows" refreshedDate="45414.434295254629" createdVersion="6" refreshedVersion="8" minRefreshableVersion="3" recordCount="8" xr:uid="{57574525-9995-42F9-A879-D4DB01B49D8D}">
  <cacheSource type="worksheet">
    <worksheetSource name="Dados_tabelas"/>
  </cacheSource>
  <cacheFields count="6">
    <cacheField name="Sua contribuição será feita em nome de uma pessoa física ou uma pessoa jurídica?" numFmtId="0">
      <sharedItems containsMixedTypes="1" containsNumber="1" containsInteger="1" minValue="0" maxValue="0" count="3">
        <s v="Pessoa Física"/>
        <s v="Pessoa Jurídica"/>
        <n v="0" u="1"/>
      </sharedItems>
    </cacheField>
    <cacheField name="Qual desses segmentos você se identifica?" numFmtId="0">
      <sharedItems containsMixedTypes="1" containsNumber="1" containsInteger="1" minValue="0" maxValue="0" count="3">
        <s v="Cidadão ou consumidor"/>
        <s v="Setor regulado: empresa ou entidade representativa"/>
        <n v="0" u="1"/>
      </sharedItems>
    </cacheField>
    <cacheField name="Você é a favor desta proposta de norma?" numFmtId="0">
      <sharedItems containsMixedTypes="1" containsNumber="1" containsInteger="1" minValue="0" maxValue="0" count="3">
        <s v="Tenho outra opinião"/>
        <s v="Não responderam"/>
        <n v="0" u="1"/>
      </sharedItems>
    </cacheField>
    <cacheField name="Você considera que a proposta de norma possui impactos" numFmtId="0">
      <sharedItems containsBlank="1" count="4">
        <s v="Positivos"/>
        <s v="Positivos e negativos"/>
        <s v="Negativos"/>
        <m u="1"/>
      </sharedItems>
    </cacheField>
    <cacheField name="Onde você está?" numFmtId="0">
      <sharedItems/>
    </cacheField>
    <cacheField name="Em qual desses segmentos você se identifica como setor regulado?" numFmtId="0">
      <sharedItems containsBlank="1"/>
    </cacheField>
  </cacheFields>
  <extLst>
    <ext xmlns:x14="http://schemas.microsoft.com/office/spreadsheetml/2009/9/main" uri="{725AE2AE-9491-48be-B2B4-4EB974FC3084}">
      <x14:pivotCacheDefinition pivotCacheId="1969825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x v="0"/>
    <s v="Nacional"/>
    <m/>
  </r>
  <r>
    <x v="0"/>
    <x v="0"/>
    <x v="0"/>
    <x v="0"/>
    <s v="Nacional"/>
    <m/>
  </r>
  <r>
    <x v="0"/>
    <x v="0"/>
    <x v="0"/>
    <x v="0"/>
    <s v="Nacional"/>
    <m/>
  </r>
  <r>
    <x v="1"/>
    <x v="1"/>
    <x v="1"/>
    <x v="1"/>
    <s v="Nacional"/>
    <s v="Entidade representativa do setor regulado"/>
  </r>
  <r>
    <x v="1"/>
    <x v="1"/>
    <x v="0"/>
    <x v="2"/>
    <s v="Nacional"/>
    <s v="Empresa"/>
  </r>
  <r>
    <x v="1"/>
    <x v="1"/>
    <x v="1"/>
    <x v="1"/>
    <s v="Nacional"/>
    <s v="Entidade representativa do setor regulado"/>
  </r>
  <r>
    <x v="1"/>
    <x v="1"/>
    <x v="1"/>
    <x v="0"/>
    <s v="Nacional"/>
    <s v="Entidade representativa do setor regulado"/>
  </r>
  <r>
    <x v="1"/>
    <x v="1"/>
    <x v="1"/>
    <x v="0"/>
    <s v="Nacional"/>
    <s v="Entidade representativa do setor regula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09C424-E31F-4086-9D0B-AAB5E993BA8C}" name="Tabela dinâmica16"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2" rowHeaderCaption="Você é a favor dessa norma?" colHeaderCaption="Nº">
  <location ref="D34:G40" firstHeaderRow="1" firstDataRow="2" firstDataCol="1"/>
  <pivotFields count="6">
    <pivotField axis="axisRow" showAll="0">
      <items count="4">
        <item m="1" x="2"/>
        <item x="0"/>
        <item x="1"/>
        <item t="default"/>
      </items>
    </pivotField>
    <pivotField axis="axisRow" showAll="0">
      <items count="4">
        <item m="1" x="2"/>
        <item x="0"/>
        <item x="1"/>
        <item t="default"/>
      </items>
    </pivotField>
    <pivotField axis="axisCol" dataField="1" showAll="0">
      <items count="4">
        <item m="1" x="2"/>
        <item x="0"/>
        <item x="1"/>
        <item t="default"/>
      </items>
    </pivotField>
    <pivotField showAll="0"/>
    <pivotField showAll="0"/>
    <pivotField showAll="0"/>
  </pivotFields>
  <rowFields count="2">
    <field x="0"/>
    <field x="1"/>
  </rowFields>
  <rowItems count="5">
    <i>
      <x v="1"/>
    </i>
    <i r="1">
      <x v="1"/>
    </i>
    <i>
      <x v="2"/>
    </i>
    <i r="1">
      <x v="2"/>
    </i>
    <i t="grand">
      <x/>
    </i>
  </rowItems>
  <colFields count="1">
    <field x="2"/>
  </colFields>
  <colItems count="3">
    <i>
      <x v="1"/>
    </i>
    <i>
      <x v="2"/>
    </i>
    <i t="grand">
      <x/>
    </i>
  </colItems>
  <dataFields count="1">
    <dataField name="Voce é a favor da norma?" fld="2" subtotal="count" baseField="0" baseItem="0"/>
  </dataFields>
  <formats count="24">
    <format dxfId="36">
      <pivotArea outline="0" collapsedLevelsAreSubtotals="1"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grandRow="1" outline="0" fieldPosition="0"/>
    </format>
    <format dxfId="32">
      <pivotArea dataOnly="0" labelOnly="1" fieldPosition="0">
        <references count="1">
          <reference field="2" count="0"/>
        </references>
      </pivotArea>
    </format>
    <format dxfId="31">
      <pivotArea dataOnly="0" labelOnly="1" grandCol="1" outline="0" fieldPosition="0"/>
    </format>
    <format dxfId="30">
      <pivotArea outline="0" collapsedLevelsAreSubtotals="1" fieldPosition="0"/>
    </format>
    <format dxfId="29">
      <pivotArea dataOnly="0" labelOnly="1" fieldPosition="0">
        <references count="1">
          <reference field="2" count="0"/>
        </references>
      </pivotArea>
    </format>
    <format dxfId="28">
      <pivotArea dataOnly="0" labelOnly="1" grandCol="1" outline="0"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grandRow="1" outline="0" fieldPosition="0"/>
    </format>
    <format dxfId="24">
      <pivotArea dataOnly="0" labelOnly="1" grandCol="1" outline="0" fieldPosition="0"/>
    </format>
    <format dxfId="23">
      <pivotArea dataOnly="0" grandCol="1" outline="0" fieldPosition="0"/>
    </format>
    <format dxfId="22">
      <pivotArea type="all" dataOnly="0" outline="0" fieldPosition="0"/>
    </format>
    <format dxfId="21">
      <pivotArea dataOnly="0" labelOnly="1" fieldPosition="0">
        <references count="1">
          <reference field="2" count="0"/>
        </references>
      </pivotArea>
    </format>
    <format dxfId="20">
      <pivotArea dataOnly="0" labelOnly="1" grandCol="1" outline="0" fieldPosition="0"/>
    </format>
    <format dxfId="19">
      <pivotArea dataOnly="0" labelOnly="1" grandRow="1" outline="0" fieldPosition="0"/>
    </format>
    <format dxfId="18">
      <pivotArea dataOnly="0" labelOnly="1" fieldPosition="0">
        <references count="1">
          <reference field="2" count="0"/>
        </references>
      </pivotArea>
    </format>
    <format dxfId="17">
      <pivotArea dataOnly="0" labelOnly="1" grandCol="1" outline="0" fieldPosition="0"/>
    </format>
    <format dxfId="16">
      <pivotArea dataOnly="0" labelOnly="1" fieldPosition="0">
        <references count="1">
          <reference field="0" count="0"/>
        </references>
      </pivotArea>
    </format>
    <format dxfId="15">
      <pivotArea dataOnly="0" labelOnly="1" fieldPosition="0">
        <references count="2">
          <reference field="0" count="0" selected="0"/>
          <reference field="1" count="0"/>
        </references>
      </pivotArea>
    </format>
    <format dxfId="14">
      <pivotArea dataOnly="0" labelOnly="1" fieldPosition="0">
        <references count="1">
          <reference field="2" count="1">
            <x v="1"/>
          </reference>
        </references>
      </pivotArea>
    </format>
    <format dxfId="13">
      <pivotArea type="origin" dataOnly="0" labelOnly="1" outline="0" fieldPosition="0"/>
    </format>
  </formats>
  <chartFormats count="3">
    <chartFormat chart="1" format="8" series="1">
      <pivotArea type="data" outline="0" fieldPosition="0">
        <references count="2">
          <reference field="4294967294" count="1" selected="0">
            <x v="0"/>
          </reference>
          <reference field="2" count="1" selected="0">
            <x v="0"/>
          </reference>
        </references>
      </pivotArea>
    </chartFormat>
    <chartFormat chart="1" format="13" series="1">
      <pivotArea type="data" outline="0" fieldPosition="0">
        <references count="2">
          <reference field="4294967294" count="1" selected="0">
            <x v="0"/>
          </reference>
          <reference field="2" count="1" selected="0">
            <x v="1"/>
          </reference>
        </references>
      </pivotArea>
    </chartFormat>
    <chartFormat chart="1" format="14" series="1">
      <pivotArea type="data" outline="0" fieldPosition="0">
        <references count="2">
          <reference field="4294967294" count="1" selected="0">
            <x v="0"/>
          </reference>
          <reference field="2" count="1" selected="0">
            <x v="2"/>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4D4B6A8-2BB8-4494-8185-B75568386036}" name="Tabela dinâmica15"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rowHeaderCaption="Perfis dos participantes">
  <location ref="D14:E19" firstHeaderRow="1" firstDataRow="1" firstDataCol="1"/>
  <pivotFields count="6">
    <pivotField axis="axisRow" showAll="0">
      <items count="4">
        <item m="1" x="2"/>
        <item x="0"/>
        <item x="1"/>
        <item t="default"/>
      </items>
    </pivotField>
    <pivotField axis="axisRow" dataField="1" showAll="0">
      <items count="4">
        <item m="1" x="2"/>
        <item x="0"/>
        <item x="1"/>
        <item t="default"/>
      </items>
    </pivotField>
    <pivotField showAll="0"/>
    <pivotField showAll="0"/>
    <pivotField showAll="0"/>
    <pivotField showAll="0"/>
  </pivotFields>
  <rowFields count="2">
    <field x="0"/>
    <field x="1"/>
  </rowFields>
  <rowItems count="5">
    <i>
      <x v="1"/>
    </i>
    <i r="1">
      <x v="1"/>
    </i>
    <i>
      <x v="2"/>
    </i>
    <i r="1">
      <x v="2"/>
    </i>
    <i t="grand">
      <x/>
    </i>
  </rowItems>
  <colItems count="1">
    <i/>
  </colItems>
  <dataFields count="1">
    <dataField name="Nº" fld="1" subtotal="count" baseField="0" baseItem="0"/>
  </dataFields>
  <formats count="15">
    <format dxfId="51">
      <pivotArea type="all" dataOnly="0" outline="0" fieldPosition="0"/>
    </format>
    <format dxfId="50">
      <pivotArea outline="0" collapsedLevelsAreSubtotals="1" fieldPosition="0"/>
    </format>
    <format dxfId="49">
      <pivotArea field="0" type="button" dataOnly="0" labelOnly="1" outline="0" axis="axisRow" fieldPosition="0"/>
    </format>
    <format dxfId="48">
      <pivotArea dataOnly="0" labelOnly="1" fieldPosition="0">
        <references count="1">
          <reference field="0" count="0"/>
        </references>
      </pivotArea>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dataOnly="0" labelOnly="1" fieldPosition="0">
        <references count="1">
          <reference field="0" count="0"/>
        </references>
      </pivotArea>
    </format>
    <format dxfId="42">
      <pivotArea dataOnly="0" labelOnly="1" grandRow="1" outline="0" fieldPosition="0"/>
    </format>
    <format dxfId="41">
      <pivotArea field="0" type="button" dataOnly="0" labelOnly="1" outline="0" axis="axisRow" fieldPosition="0"/>
    </format>
    <format dxfId="40">
      <pivotArea dataOnly="0" labelOnly="1" outline="0" axis="axisValues" fieldPosition="0"/>
    </format>
    <format dxfId="39">
      <pivotArea dataOnly="0" labelOnly="1" outline="0" axis="axisValues" fieldPosition="0"/>
    </format>
    <format dxfId="38">
      <pivotArea dataOnly="0" labelOnly="1" fieldPosition="0">
        <references count="1">
          <reference field="0" count="0"/>
        </references>
      </pivotArea>
    </format>
    <format dxfId="37">
      <pivotArea dataOnly="0" labelOnly="1" grandRow="1" outline="0"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C57C946-C882-4C84-8C43-FD8BC73B888F}" name="Tabela dinâmica1" cacheId="0"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1" colHeaderCaption="Nº">
  <location ref="D55:H61" firstHeaderRow="1" firstDataRow="2" firstDataCol="1"/>
  <pivotFields count="6">
    <pivotField axis="axisRow" showAll="0">
      <items count="4">
        <item m="1" x="2"/>
        <item x="0"/>
        <item x="1"/>
        <item t="default"/>
      </items>
    </pivotField>
    <pivotField axis="axisRow" showAll="0">
      <items count="4">
        <item m="1" x="2"/>
        <item x="0"/>
        <item x="1"/>
        <item t="default"/>
      </items>
    </pivotField>
    <pivotField showAll="0"/>
    <pivotField axis="axisCol" dataField="1" showAll="0">
      <items count="5">
        <item x="2"/>
        <item x="0"/>
        <item x="1"/>
        <item m="1" x="3"/>
        <item t="default"/>
      </items>
    </pivotField>
    <pivotField showAll="0"/>
    <pivotField showAll="0"/>
  </pivotFields>
  <rowFields count="2">
    <field x="0"/>
    <field x="1"/>
  </rowFields>
  <rowItems count="5">
    <i>
      <x v="1"/>
    </i>
    <i r="1">
      <x v="1"/>
    </i>
    <i>
      <x v="2"/>
    </i>
    <i r="1">
      <x v="2"/>
    </i>
    <i t="grand">
      <x/>
    </i>
  </rowItems>
  <colFields count="1">
    <field x="3"/>
  </colFields>
  <colItems count="4">
    <i>
      <x/>
    </i>
    <i>
      <x v="1"/>
    </i>
    <i>
      <x v="2"/>
    </i>
    <i t="grand">
      <x/>
    </i>
  </colItems>
  <dataFields count="1">
    <dataField name="A proposta de norma possui impactos?" fld="3" subtotal="count" baseField="0" baseItem="0"/>
  </dataFields>
  <formats count="30">
    <format dxfId="81">
      <pivotArea outline="0" collapsedLevelsAreSubtotals="1" fieldPosition="0"/>
    </format>
    <format dxfId="80">
      <pivotArea dataOnly="0" labelOnly="1" fieldPosition="0">
        <references count="1">
          <reference field="3" count="1">
            <x v="2"/>
          </reference>
        </references>
      </pivotArea>
    </format>
    <format dxfId="79">
      <pivotArea dataOnly="0" labelOnly="1" grandCol="1" outline="0" fieldPosition="0"/>
    </format>
    <format dxfId="78">
      <pivotArea dataOnly="0" labelOnly="1" fieldPosition="0">
        <references count="1">
          <reference field="3" count="0"/>
        </references>
      </pivotArea>
    </format>
    <format dxfId="77">
      <pivotArea dataOnly="0" labelOnly="1" grandCol="1" outline="0" fieldPosition="0"/>
    </format>
    <format dxfId="76">
      <pivotArea grandCol="1" outline="0" collapsedLevelsAreSubtotals="1" fieldPosition="0"/>
    </format>
    <format dxfId="75">
      <pivotArea dataOnly="0" labelOnly="1" grandCol="1" outline="0" fieldPosition="0"/>
    </format>
    <format dxfId="74">
      <pivotArea type="topRight" dataOnly="0" labelOnly="1" outline="0" offset="C1" fieldPosition="0"/>
    </format>
    <format dxfId="73">
      <pivotArea type="origin" dataOnly="0" labelOnly="1" outline="0" fieldPosition="0"/>
    </format>
    <format dxfId="72">
      <pivotArea type="origin" dataOnly="0" labelOnly="1" outline="0" fieldPosition="0"/>
    </format>
    <format dxfId="71">
      <pivotArea type="origin" dataOnly="0" labelOnly="1" outline="0" fieldPosition="0"/>
    </format>
    <format dxfId="70">
      <pivotArea outline="0" collapsedLevelsAreSubtotals="1" fieldPosition="0"/>
    </format>
    <format dxfId="69">
      <pivotArea dataOnly="0" labelOnly="1" fieldPosition="0">
        <references count="1">
          <reference field="0" count="0"/>
        </references>
      </pivotArea>
    </format>
    <format dxfId="68">
      <pivotArea dataOnly="0" labelOnly="1" grandRow="1" outline="0" fieldPosition="0"/>
    </format>
    <format dxfId="67">
      <pivotArea type="all" dataOnly="0" outline="0" fieldPosition="0"/>
    </format>
    <format dxfId="66">
      <pivotArea outline="0" collapsedLevelsAreSubtotals="1" fieldPosition="0"/>
    </format>
    <format dxfId="65">
      <pivotArea type="origin" dataOnly="0" labelOnly="1" outline="0" fieldPosition="0"/>
    </format>
    <format dxfId="64">
      <pivotArea type="topRight" dataOnly="0" labelOnly="1" outline="0" fieldPosition="0"/>
    </format>
    <format dxfId="63">
      <pivotArea dataOnly="0" labelOnly="1" fieldPosition="0">
        <references count="1">
          <reference field="0" count="0"/>
        </references>
      </pivotArea>
    </format>
    <format dxfId="62">
      <pivotArea dataOnly="0" labelOnly="1" grandRow="1" outline="0" fieldPosition="0"/>
    </format>
    <format dxfId="61">
      <pivotArea dataOnly="0" labelOnly="1" fieldPosition="0">
        <references count="1">
          <reference field="3" count="0"/>
        </references>
      </pivotArea>
    </format>
    <format dxfId="60">
      <pivotArea dataOnly="0" labelOnly="1" grandCol="1" outline="0" fieldPosition="0"/>
    </format>
    <format dxfId="59">
      <pivotArea type="origin" dataOnly="0" labelOnly="1" outline="0" fieldPosition="0"/>
    </format>
    <format dxfId="58">
      <pivotArea dataOnly="0" labelOnly="1" fieldPosition="0">
        <references count="1">
          <reference field="3" count="0"/>
        </references>
      </pivotArea>
    </format>
    <format dxfId="57">
      <pivotArea dataOnly="0" labelOnly="1" grandCol="1" outline="0" fieldPosition="0"/>
    </format>
    <format dxfId="56">
      <pivotArea dataOnly="0" labelOnly="1" fieldPosition="0">
        <references count="1">
          <reference field="0" count="0"/>
        </references>
      </pivotArea>
    </format>
    <format dxfId="55">
      <pivotArea dataOnly="0" labelOnly="1" grandRow="1" outline="0" fieldPosition="0"/>
    </format>
    <format dxfId="54">
      <pivotArea type="origin" dataOnly="0" labelOnly="1" outline="0" fieldPosition="0"/>
    </format>
    <format dxfId="53">
      <pivotArea dataOnly="0" labelOnly="1" fieldPosition="0">
        <references count="1">
          <reference field="3" count="1">
            <x v="0"/>
          </reference>
        </references>
      </pivotArea>
    </format>
    <format dxfId="52">
      <pivotArea dataOnly="0" labelOnly="1" fieldPosition="0">
        <references count="1">
          <reference field="3" count="1">
            <x v="1"/>
          </reference>
        </references>
      </pivotArea>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6" series="1">
      <pivotArea type="data" outline="0" fieldPosition="0">
        <references count="2">
          <reference field="4294967294" count="1" selected="0">
            <x v="0"/>
          </reference>
          <reference field="3" count="1" selected="0">
            <x v="3"/>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 xr10:uid="{C123E5A1-6CC6-4291-9F28-2AF77252B1CE}" sourceName="Qual desses segmentos você se identifica?">
  <pivotTables>
    <pivotTable tabId="6" name="Tabela dinâmica15"/>
  </pivotTables>
  <data>
    <tabular pivotCacheId="196982521">
      <items count="3">
        <i x="0" s="1"/>
        <i x="1" s="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1" xr10:uid="{B228BF8B-57F3-422B-AE8F-211E6D4FE690}" sourceName="Qual desses segmentos você se identifica?">
  <pivotTables>
    <pivotTable tabId="6" name="Tabela dinâmica16"/>
  </pivotTables>
  <data>
    <tabular pivotCacheId="196982521">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2" xr10:uid="{C24B39EA-A930-4A0D-A8B4-8FC3F2364791}" sourceName="Qual desses segmentos você se identifica?">
  <pivotTables>
    <pivotTable tabId="6" name="Tabela dinâmica1"/>
  </pivotTables>
  <data>
    <tabular pivotCacheId="196982521">
      <items count="3">
        <i x="0" s="1"/>
        <i x="1"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ispositivos" xr10:uid="{34728ADE-0F63-4678-9D98-CC246012C1F8}" sourceName="Dispositivos">
  <extLst>
    <x:ext xmlns:x15="http://schemas.microsoft.com/office/spreadsheetml/2010/11/main" uri="{2F2917AC-EB37-4324-AD4E-5DD8C200BD13}">
      <x15:tableSlicerCache tableId="2" column="1" sortOrder="descending"/>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Instituição" xr10:uid="{943A17F6-BD39-4C6A-877D-C0707B2F432A}" sourceName="Instituição">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positivos" xr10:uid="{2F2CD96E-6D37-4EE4-8CF5-71E0EEF1A1E2}" cache="SegmentaçãodeDados_Dispositivos" caption="Filtrar por dispositivos:" rowHeight="260350"/>
  <slicer name="Instituição" xr10:uid="{06BA9578-4F03-4403-B769-E6DACEE02A23}" cache="SegmentaçãodeDados_Instituição" caption="Filtrar por Instituição:" columnCount="2" rowHeight="2603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l desses segmentos você se identifica?" xr10:uid="{D6A021AB-65AB-425F-A93D-27DF0DC110A8}" cache="SegmentaçãodeDados_Qual_desses_segmentos_você_se_identifica?" caption="Segmentos de representação" style="SlicerStyleDark3" rowHeight="260350"/>
  <slicer name="Qual desses segmentos você se identifica? 1" xr10:uid="{2FC55239-097B-4060-A1F6-B0227B4FF137}" cache="SegmentaçãodeDados_Qual_desses_segmentos_você_se_identifica?1" caption="Segmentos de representação" style="SlicerStyleDark3" rowHeight="260350"/>
  <slicer name="Qual desses segmentos você se identifica? 2" xr10:uid="{7D6C0940-D499-4410-9BD9-716EF1CD3019}" cache="SegmentaçãodeDados_Qual_desses_segmentos_você_se_identifica?2" caption="Segmentos de representação" style="SlicerStyleDark3" rowHeight="2603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C633C0-D075-48AF-BE3F-3963E30F3031}" name="Lista_de_contribuições" displayName="Lista_de_contribuições" ref="B4:G9" headerRowDxfId="116" dataDxfId="115">
  <autoFilter ref="B4:G9" xr:uid="{00000000-0009-0000-0100-000002000000}"/>
  <tableColumns count="6">
    <tableColumn id="4" xr3:uid="{CDA93A2C-1EA2-4CD7-A687-33A78521D969}" name="ID do participante" dataDxfId="114"/>
    <tableColumn id="7" xr3:uid="{83D17049-C4FD-4903-AE78-AB90DEE81E80}" name="Instituição" dataDxfId="113"/>
    <tableColumn id="11" xr3:uid="{73FFB4D4-9242-4AE5-A727-C16D1EC480E4}" name="Segmento" dataDxfId="112"/>
    <tableColumn id="1" xr3:uid="{06580077-CA18-4684-9542-D156D52D8784}" name="Dispositivos" dataDxfId="111"/>
    <tableColumn id="3" xr3:uid="{1C011F06-2F88-4F78-87AB-6D3FA590071B}" name="Proposta" totalsRowFunction="count" dataDxfId="110"/>
    <tableColumn id="5" xr3:uid="{068E67A6-F5B9-4D48-B5EB-01638B07D6AF}" name="Justificativa" dataDxfId="109"/>
  </tableColumns>
  <tableStyleInfo name="Tabela de lista de itens de férias" showFirstColumn="0" showLastColumn="0" showRowStripes="1" showColumnStripes="0"/>
  <extLst>
    <ext xmlns:x14="http://schemas.microsoft.com/office/spreadsheetml/2009/9/main" uri="{504A1905-F514-4f6f-8877-14C23A59335A}">
      <x14:table altText="Checklist" altTextSummary="Lista dos itens a pôr na ma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FF7A4B-F08A-4382-8204-4CA89BFB2915}" name="Tabela5" displayName="Tabela5" ref="K4:K9" totalsRowShown="0" headerRowDxfId="108" dataDxfId="107">
  <autoFilter ref="K4:K9" xr:uid="{7A028579-3676-4092-AD30-2D194BFEB850}"/>
  <tableColumns count="1">
    <tableColumn id="1" xr3:uid="{18E3551D-9067-49A3-82CD-6785CE1C3F0A}" name="TAGs" dataDxfId="106">
      <calculatedColumnFormula>IF(#REF!&lt;&gt;"",1,0)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E494C46-D8BF-4F8A-BB77-C9AD62B5B345}" name="Tabela9" displayName="Tabela9" ref="A2:S10" totalsRowShown="0" headerRowDxfId="105" dataDxfId="103" headerRowBorderDxfId="104" tableBorderDxfId="102" totalsRowBorderDxfId="101">
  <autoFilter ref="A2:S10" xr:uid="{E53BB9AD-44BA-4B05-BC91-DCBB003A63FC}"/>
  <tableColumns count="19">
    <tableColumn id="1" xr3:uid="{F45988C1-EFF4-4332-A8BA-5048594DF808}" name="Data de envio" dataDxfId="100"/>
    <tableColumn id="2" xr3:uid="{41B5BEC1-AAA5-4AA4-81D8-48E165A725CC}" name="ID da resposta" dataDxfId="99"/>
    <tableColumn id="3" xr3:uid="{01C5A539-355E-436C-AEE4-75BA8F117B59}" name="Qual a origem da sua contribuição?" dataDxfId="98"/>
    <tableColumn id="4" xr3:uid="{C0A82A83-8F1A-40C3-9877-A2C30179A928}" name="Em qual unidade da federação?" dataDxfId="97"/>
    <tableColumn id="5" xr3:uid="{D852D15B-AB1F-477B-B829-F62F5E529EE9}" name="A sua contribuição será feita em nome de uma pessoa física ou uma pessoa jurídica?" dataDxfId="96"/>
    <tableColumn id="6" xr3:uid="{641CF240-4613-4E84-866E-5B22DCB1CD6D}" name="Nome da instituição:" dataDxfId="95"/>
    <tableColumn id="7" xr3:uid="{1943D2AA-2B73-4EEC-A5CB-8D25B046E0F9}" name="Qual o CNPJ da instituição que você representa?" dataDxfId="94"/>
    <tableColumn id="8" xr3:uid="{E73CA466-5639-4F92-BE1C-A4FD5236DD06}" name="Qual é o seu segmento?" dataDxfId="93"/>
    <tableColumn id="9" xr3:uid="{6B9FDE5F-588A-462D-BBF1-224B1F621DC7}" name="Em qual desses segmentos você se identifica como setor regulado?" dataDxfId="92"/>
    <tableColumn id="10" xr3:uid="{6DB4849D-EB68-4BE0-9D8A-8F25F572A045}" name="Você é a favor desta proposta?" dataDxfId="91"/>
    <tableColumn id="11" xr3:uid="{E173F2A5-222D-421F-A242-4501A88EF3E3}" name="Se desejar, detalhe sua opinião:  Atenção: este espaço serve para o participante comentar, do ponto de vista particular, a proposta que está em consulta pública. Por se tratar de comentários de cunho pessoal, sem argumentação ou evidências, não exige um p" dataDxfId="90"/>
    <tableColumn id="12" xr3:uid="{E45305A7-A43A-40DF-9367-489679514D13}" name="Ementa - Proposta de alteração:" dataDxfId="89"/>
    <tableColumn id="13" xr3:uid="{417BA37A-5098-42B9-AF71-B4B809A7181D}" name="DENOMINAÇÃO COMUM BRASILEIRA (DCB) – Texto introdutório - Justificativa/comentários:" dataDxfId="88"/>
    <tableColumn id="14" xr3:uid="{2AF41412-BA79-4481-B40D-843FDEADDB6E}" name="DENOMINAÇÃO COMUM BRASILEIRA (DCB) – Aspectos gerais - Proposta de alteração:" dataDxfId="87"/>
    <tableColumn id="15" xr3:uid="{0C5B6F29-547D-4241-8171-9443D1008890}" name="DENOMINAÇÃO COMUM BRASILEIRA (DCB) – Aspectos gerais - Justificativa/comentários:" dataDxfId="86"/>
    <tableColumn id="16" xr3:uid="{4BE47FD6-9ABE-4735-9F9D-BCA912F5C80E}" name="Referências bibliográficas:" dataDxfId="85"/>
    <tableColumn id="17" xr3:uid="{7F3C4009-0070-4467-ADC4-521BE7AEF876}" name="Você considera que esta proposta em consulta possui impactos:" dataDxfId="84"/>
    <tableColumn id="18" xr3:uid="{CFFC51B7-5864-4272-BCD1-56FB1D7B92FA}" name=" Descreva aqui os impactos positivos:" dataDxfId="83"/>
    <tableColumn id="19" xr3:uid="{AED20B24-289A-4C0A-858B-99E1FBABBCB9}" name="Descreva aqui os impactos negativos:" dataDxfId="82"/>
  </tableColumns>
  <tableStyleInfo name="Estilo de Tabela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FCA0F5-26E7-4609-B641-C9FC0E53AEEB}" name="Dados_tabelas" displayName="Dados_tabelas" ref="A1:F9" totalsRowShown="0" headerRowDxfId="12" dataDxfId="11">
  <autoFilter ref="A1:F9" xr:uid="{B19E770D-9389-4CFF-9A28-1C9560DD4308}"/>
  <tableColumns count="6">
    <tableColumn id="1" xr3:uid="{29871DA8-8C49-485F-9625-B76E7E24D950}" name="Sua contribuição será feita em nome de uma pessoa física ou uma pessoa jurídica?" dataDxfId="10"/>
    <tableColumn id="2" xr3:uid="{602C20F9-7F57-4BD0-9407-312250444891}" name="Qual desses segmentos você se identifica?" dataDxfId="9"/>
    <tableColumn id="3" xr3:uid="{341416E2-6565-4B8A-A49A-1247EFA16690}" name="Você é a favor desta proposta de norma?" dataDxfId="8"/>
    <tableColumn id="6" xr3:uid="{13FBB054-F22C-400B-8B6F-6E7C0E95B9C9}" name="Você considera que a proposta de norma possui impactos" dataDxfId="7"/>
    <tableColumn id="7" xr3:uid="{BDBAD947-89F6-4F5C-A910-10642E4BCEC4}" name="Onde você está?" dataDxfId="6"/>
    <tableColumn id="8" xr3:uid="{F72C3F90-7034-4846-8C6C-61B44AD32415}" name="Em qual desses segmentos você se identifica como setor regulado?" dataDxfId="5"/>
  </tableColumns>
  <tableStyleInfo name="Estilo de Tabela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523235-42D2-41AA-9C24-5C947CE892CA}" name="Tabela1" displayName="Tabela1" ref="H1:I3" totalsRowShown="0" headerRowDxfId="4" dataDxfId="3" tableBorderDxfId="2">
  <autoFilter ref="H1:I3" xr:uid="{25555FE0-4165-4E3B-B916-C39A768C8C8B}"/>
  <tableColumns count="2">
    <tableColumn id="1" xr3:uid="{3C9BAC1D-5B75-453F-A156-5990766F0D93}" name="Dispositivos da Norma" dataDxfId="1"/>
    <tableColumn id="2" xr3:uid="{8165DB22-9721-4ACE-B51C-A7FFE81C61DC}" name="Nº" dataDxfId="0">
      <calculatedColumnFormula>COUNTIF(Lista_de_contribuições[Dispositivos],Tabela1[[#This Row],[Dispositivos da Norma]])</calculatedColumnFormula>
    </tableColumn>
  </tableColumns>
  <tableStyleInfo name="Estilo de Tabela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9" totalsRowShown="0">
  <autoFilter ref="A2:A9" xr:uid="{BD8326C0-E674-4B36-AE4B-77F7234B537A}"/>
  <tableColumns count="1">
    <tableColumn id="1" xr3:uid="{9D2630BF-4076-4DD6-BF8F-27EA486057C1}" name="Posicionamento da Anvisa"/>
  </tableColumns>
  <tableStyleInfo name="Estilo de tabe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12:A15" totalsRowShown="0">
  <autoFilter ref="A12:A15"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2.x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5C9F-3683-4FC3-84A9-BB3F03AD8159}">
  <sheetPr codeName="Sheet1">
    <pageSetUpPr autoPageBreaks="0" fitToPage="1"/>
  </sheetPr>
  <dimension ref="B1:R9"/>
  <sheetViews>
    <sheetView showGridLines="0" tabSelected="1" zoomScaleNormal="100" zoomScaleSheetLayoutView="100" workbookViewId="0">
      <selection activeCell="B2" sqref="B2"/>
    </sheetView>
  </sheetViews>
  <sheetFormatPr defaultColWidth="8.85546875" defaultRowHeight="21" customHeight="1" x14ac:dyDescent="0.2"/>
  <cols>
    <col min="1" max="1" width="1" style="99" customWidth="1"/>
    <col min="2" max="3" width="16.28515625" style="102" customWidth="1"/>
    <col min="4" max="4" width="14.85546875" style="99" customWidth="1"/>
    <col min="5" max="5" width="15.140625" style="99" customWidth="1"/>
    <col min="6" max="7" width="60.7109375" style="103" customWidth="1"/>
    <col min="8" max="8" width="21.28515625" style="99" customWidth="1"/>
    <col min="9" max="9" width="8.85546875" style="99"/>
    <col min="10" max="10" width="8.85546875" style="99" customWidth="1"/>
    <col min="11" max="11" width="8.85546875" style="101" hidden="1" customWidth="1"/>
    <col min="12" max="12" width="11.28515625" style="100" hidden="1" customWidth="1"/>
    <col min="13" max="14" width="8.85546875" style="100" customWidth="1"/>
    <col min="15" max="15" width="11.42578125" style="100" bestFit="1" customWidth="1"/>
    <col min="16" max="16" width="8.85546875" style="100"/>
    <col min="17" max="16384" width="8.85546875" style="99"/>
  </cols>
  <sheetData>
    <row r="1" spans="2:18" customFormat="1" ht="101.45" customHeight="1" x14ac:dyDescent="0.2">
      <c r="B1" s="74" t="s">
        <v>0</v>
      </c>
      <c r="C1" s="74"/>
      <c r="F1" s="78"/>
      <c r="G1" s="78"/>
      <c r="K1" s="92" t="s">
        <v>1</v>
      </c>
      <c r="L1" s="92">
        <f>SUM(L2,L3)</f>
        <v>0</v>
      </c>
      <c r="M1" s="90"/>
      <c r="N1" s="91"/>
      <c r="O1" s="60"/>
      <c r="P1" s="72"/>
      <c r="Q1" s="72"/>
      <c r="R1" s="72"/>
    </row>
    <row r="2" spans="2:18" customFormat="1" ht="103.5" customHeight="1" x14ac:dyDescent="0.2">
      <c r="B2" s="74"/>
      <c r="C2" s="74"/>
      <c r="F2" s="78"/>
      <c r="G2" s="78"/>
      <c r="K2" s="92" t="s">
        <v>2</v>
      </c>
      <c r="L2" s="94">
        <f>COUNTIF(K:K,1)</f>
        <v>0</v>
      </c>
      <c r="M2" s="126"/>
      <c r="N2" s="91"/>
      <c r="O2" s="60"/>
      <c r="P2" s="72"/>
      <c r="Q2" s="72"/>
      <c r="R2" s="72"/>
    </row>
    <row r="3" spans="2:18" customFormat="1" ht="24" hidden="1" customHeight="1" x14ac:dyDescent="0.25">
      <c r="B3" s="75"/>
      <c r="C3" s="75"/>
      <c r="F3" s="78"/>
      <c r="G3" s="78"/>
      <c r="H3" s="107"/>
      <c r="K3" s="93" t="s">
        <v>3</v>
      </c>
      <c r="L3" s="94">
        <f>COUNTIF(K:K,0)</f>
        <v>0</v>
      </c>
      <c r="M3" s="127" t="s">
        <v>4</v>
      </c>
      <c r="N3" s="95" t="e">
        <f>L2/L1</f>
        <v>#DIV/0!</v>
      </c>
      <c r="O3" s="60"/>
      <c r="P3" s="73"/>
      <c r="Q3" s="72"/>
      <c r="R3" s="72"/>
    </row>
    <row r="4" spans="2:18" customFormat="1" ht="46.15" customHeight="1" thickBot="1" x14ac:dyDescent="0.25">
      <c r="B4" s="76" t="s">
        <v>5</v>
      </c>
      <c r="C4" s="76" t="s">
        <v>6</v>
      </c>
      <c r="D4" s="1" t="s">
        <v>7</v>
      </c>
      <c r="E4" s="1" t="s">
        <v>8</v>
      </c>
      <c r="F4" s="79" t="s">
        <v>9</v>
      </c>
      <c r="G4" s="79" t="s">
        <v>10</v>
      </c>
      <c r="H4" s="108"/>
      <c r="K4" s="128" t="s">
        <v>12</v>
      </c>
      <c r="L4" s="60"/>
      <c r="M4" s="60"/>
      <c r="N4" s="60"/>
      <c r="O4" s="60"/>
      <c r="P4" s="60"/>
      <c r="Q4" s="72"/>
      <c r="R4" s="72"/>
    </row>
    <row r="5" spans="2:18" s="96" customFormat="1" ht="82.9" customHeight="1" thickBot="1" x14ac:dyDescent="0.25">
      <c r="B5" s="109">
        <v>71</v>
      </c>
      <c r="C5" s="77" t="s">
        <v>117</v>
      </c>
      <c r="D5" s="77" t="s">
        <v>59</v>
      </c>
      <c r="E5" s="77" t="s">
        <v>153</v>
      </c>
      <c r="F5" s="80" t="s">
        <v>119</v>
      </c>
      <c r="G5" s="81" t="s">
        <v>120</v>
      </c>
      <c r="H5" s="129"/>
      <c r="K5" s="97" t="e">
        <f>IF(#REF!&lt;&gt;"",1,0)</f>
        <v>#REF!</v>
      </c>
      <c r="Q5" s="98"/>
      <c r="R5" s="98"/>
    </row>
    <row r="6" spans="2:18" ht="83.1" customHeight="1" thickBot="1" x14ac:dyDescent="0.25">
      <c r="B6" s="109">
        <v>74</v>
      </c>
      <c r="C6" s="77" t="s">
        <v>131</v>
      </c>
      <c r="D6" s="77" t="s">
        <v>59</v>
      </c>
      <c r="E6" s="77" t="s">
        <v>153</v>
      </c>
      <c r="F6" s="80" t="s">
        <v>133</v>
      </c>
      <c r="G6" s="80" t="s">
        <v>134</v>
      </c>
      <c r="K6" s="97" t="e">
        <f>IF(#REF!&lt;&gt;"",1,0)</f>
        <v>#REF!</v>
      </c>
    </row>
    <row r="7" spans="2:18" ht="83.1" customHeight="1" thickBot="1" x14ac:dyDescent="0.25">
      <c r="B7" s="109">
        <v>75</v>
      </c>
      <c r="C7" s="77" t="s">
        <v>139</v>
      </c>
      <c r="D7" s="77" t="s">
        <v>59</v>
      </c>
      <c r="E7" s="77" t="s">
        <v>153</v>
      </c>
      <c r="F7" s="80" t="s">
        <v>141</v>
      </c>
      <c r="G7" s="80" t="s">
        <v>142</v>
      </c>
      <c r="K7" s="97" t="e">
        <f>IF(#REF!&lt;&gt;"",1,0)</f>
        <v>#REF!</v>
      </c>
    </row>
    <row r="8" spans="2:18" ht="83.1" customHeight="1" thickBot="1" x14ac:dyDescent="0.25">
      <c r="B8" s="109">
        <v>76</v>
      </c>
      <c r="C8" s="77" t="s">
        <v>146</v>
      </c>
      <c r="D8" s="77" t="s">
        <v>59</v>
      </c>
      <c r="E8" s="77" t="s">
        <v>153</v>
      </c>
      <c r="F8" s="80" t="s">
        <v>148</v>
      </c>
      <c r="G8" s="80" t="s">
        <v>149</v>
      </c>
      <c r="K8" s="97" t="e">
        <f>IF(#REF!&lt;&gt;"",1,0)</f>
        <v>#REF!</v>
      </c>
    </row>
    <row r="9" spans="2:18" ht="83.1" customHeight="1" thickBot="1" x14ac:dyDescent="0.25">
      <c r="B9" s="109">
        <v>75</v>
      </c>
      <c r="C9" s="77" t="s">
        <v>139</v>
      </c>
      <c r="D9" s="77" t="s">
        <v>59</v>
      </c>
      <c r="E9" s="77" t="s">
        <v>151</v>
      </c>
      <c r="F9" s="80" t="s">
        <v>143</v>
      </c>
      <c r="G9" s="80" t="s">
        <v>143</v>
      </c>
      <c r="K9" s="97" t="e">
        <f>IF(#REF!&lt;&gt;"",1,0)</f>
        <v>#REF!</v>
      </c>
    </row>
  </sheetData>
  <printOptions horizontalCentered="1"/>
  <pageMargins left="0.5" right="0.5" top="1.35" bottom="0.75" header="0.55000000000000004" footer="0.3"/>
  <pageSetup paperSize="9" fitToHeight="0" orientation="portrait" r:id="rId1"/>
  <headerFooter>
    <oddHeader>&amp;C&amp;"+,Regular"&amp;24&amp;K04-049Vacation Items&amp;"Corbel,Regular"&amp;10
&amp;"-,Regular"&amp;12CHECKLIST</oddHeader>
    <oddFooter>&amp;C&amp;K04+000Page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863F-FDDE-4C0A-8239-2C49315D3A6F}">
  <sheetPr codeName="Planilha1"/>
  <dimension ref="A1:S300"/>
  <sheetViews>
    <sheetView showGridLines="0" zoomScale="90" zoomScaleNormal="90" workbookViewId="0">
      <selection activeCell="A9" sqref="A9"/>
    </sheetView>
  </sheetViews>
  <sheetFormatPr defaultColWidth="20.7109375" defaultRowHeight="12.75" x14ac:dyDescent="0.2"/>
  <cols>
    <col min="1" max="1" width="18.28515625" style="2" customWidth="1"/>
    <col min="2" max="2" width="20.7109375" style="2"/>
    <col min="3" max="4" width="24.7109375" style="2" customWidth="1"/>
    <col min="5" max="16" width="20.7109375" style="2"/>
    <col min="17" max="17" width="48.28515625" style="2" customWidth="1"/>
    <col min="18" max="18" width="20.42578125" style="2" customWidth="1"/>
    <col min="19" max="19" width="20.7109375" style="2" customWidth="1"/>
    <col min="20" max="16384" width="20.7109375" style="2"/>
  </cols>
  <sheetData>
    <row r="1" spans="1:19" ht="122.45" customHeight="1" x14ac:dyDescent="0.2"/>
    <row r="2" spans="1:19" ht="82.9" customHeight="1" x14ac:dyDescent="0.2">
      <c r="A2" s="88" t="s">
        <v>91</v>
      </c>
      <c r="B2" s="89" t="s">
        <v>90</v>
      </c>
      <c r="C2" s="89" t="s">
        <v>92</v>
      </c>
      <c r="D2" s="89" t="s">
        <v>93</v>
      </c>
      <c r="E2" s="89" t="s">
        <v>94</v>
      </c>
      <c r="F2" s="89" t="s">
        <v>95</v>
      </c>
      <c r="G2" s="89" t="s">
        <v>96</v>
      </c>
      <c r="H2" s="89" t="s">
        <v>97</v>
      </c>
      <c r="I2" s="89" t="s">
        <v>38</v>
      </c>
      <c r="J2" s="89" t="s">
        <v>98</v>
      </c>
      <c r="K2" s="89" t="s">
        <v>152</v>
      </c>
      <c r="L2" s="89" t="s">
        <v>99</v>
      </c>
      <c r="M2" s="89" t="s">
        <v>100</v>
      </c>
      <c r="N2" s="89" t="s">
        <v>101</v>
      </c>
      <c r="O2" s="89" t="s">
        <v>102</v>
      </c>
      <c r="P2" s="89" t="s">
        <v>103</v>
      </c>
      <c r="Q2" s="89" t="s">
        <v>104</v>
      </c>
      <c r="R2" s="89" t="s">
        <v>105</v>
      </c>
      <c r="S2" s="89" t="s">
        <v>106</v>
      </c>
    </row>
    <row r="3" spans="1:19" ht="50.1" customHeight="1" x14ac:dyDescent="0.2">
      <c r="A3" s="130" t="s">
        <v>107</v>
      </c>
      <c r="B3" s="131">
        <v>36</v>
      </c>
      <c r="C3" s="131" t="s">
        <v>41</v>
      </c>
      <c r="D3" s="131" t="s">
        <v>108</v>
      </c>
      <c r="E3" s="131" t="s">
        <v>19</v>
      </c>
      <c r="F3" s="131" t="s">
        <v>19</v>
      </c>
      <c r="G3" s="131"/>
      <c r="H3" s="131" t="s">
        <v>69</v>
      </c>
      <c r="I3" s="131"/>
      <c r="J3" s="131" t="s">
        <v>62</v>
      </c>
      <c r="K3" s="131" t="s">
        <v>109</v>
      </c>
      <c r="L3" s="131"/>
      <c r="M3" s="131"/>
      <c r="N3" s="131"/>
      <c r="O3" s="131"/>
      <c r="P3" s="131"/>
      <c r="Q3" s="131" t="s">
        <v>74</v>
      </c>
      <c r="R3" s="131" t="s">
        <v>110</v>
      </c>
      <c r="S3" s="131"/>
    </row>
    <row r="4" spans="1:19" ht="50.1" customHeight="1" x14ac:dyDescent="0.2">
      <c r="A4" s="130" t="s">
        <v>111</v>
      </c>
      <c r="B4" s="131">
        <v>37</v>
      </c>
      <c r="C4" s="131" t="s">
        <v>41</v>
      </c>
      <c r="D4" s="131" t="s">
        <v>108</v>
      </c>
      <c r="E4" s="131" t="s">
        <v>19</v>
      </c>
      <c r="F4" s="131" t="s">
        <v>19</v>
      </c>
      <c r="G4" s="131"/>
      <c r="H4" s="131" t="s">
        <v>69</v>
      </c>
      <c r="I4" s="131"/>
      <c r="J4" s="131" t="s">
        <v>62</v>
      </c>
      <c r="K4" s="131"/>
      <c r="L4" s="131"/>
      <c r="M4" s="131"/>
      <c r="N4" s="131"/>
      <c r="O4" s="131"/>
      <c r="P4" s="131"/>
      <c r="Q4" s="131" t="s">
        <v>74</v>
      </c>
      <c r="R4" s="131" t="s">
        <v>112</v>
      </c>
      <c r="S4" s="131"/>
    </row>
    <row r="5" spans="1:19" ht="50.1" customHeight="1" x14ac:dyDescent="0.2">
      <c r="A5" s="130" t="s">
        <v>113</v>
      </c>
      <c r="B5" s="131">
        <v>38</v>
      </c>
      <c r="C5" s="131" t="s">
        <v>41</v>
      </c>
      <c r="D5" s="131" t="s">
        <v>108</v>
      </c>
      <c r="E5" s="131" t="s">
        <v>19</v>
      </c>
      <c r="F5" s="131" t="s">
        <v>19</v>
      </c>
      <c r="G5" s="131"/>
      <c r="H5" s="131" t="s">
        <v>69</v>
      </c>
      <c r="I5" s="131"/>
      <c r="J5" s="131" t="s">
        <v>62</v>
      </c>
      <c r="K5" s="131"/>
      <c r="L5" s="131"/>
      <c r="M5" s="131"/>
      <c r="N5" s="131"/>
      <c r="O5" s="131"/>
      <c r="P5" s="131"/>
      <c r="Q5" s="131" t="s">
        <v>74</v>
      </c>
      <c r="R5" s="131" t="s">
        <v>114</v>
      </c>
      <c r="S5" s="131"/>
    </row>
    <row r="6" spans="1:19" ht="50.1" customHeight="1" x14ac:dyDescent="0.2">
      <c r="A6" s="130" t="s">
        <v>115</v>
      </c>
      <c r="B6" s="131">
        <v>71</v>
      </c>
      <c r="C6" s="131" t="s">
        <v>41</v>
      </c>
      <c r="D6" s="131" t="s">
        <v>116</v>
      </c>
      <c r="E6" s="131" t="s">
        <v>20</v>
      </c>
      <c r="F6" s="131" t="s">
        <v>117</v>
      </c>
      <c r="G6" s="131" t="s">
        <v>118</v>
      </c>
      <c r="H6" s="131" t="s">
        <v>65</v>
      </c>
      <c r="I6" s="131" t="s">
        <v>59</v>
      </c>
      <c r="J6" s="131"/>
      <c r="K6" s="131"/>
      <c r="L6" s="131" t="s">
        <v>119</v>
      </c>
      <c r="M6" s="131" t="s">
        <v>120</v>
      </c>
      <c r="N6" s="131"/>
      <c r="O6" s="131"/>
      <c r="P6" s="131"/>
      <c r="Q6" s="131" t="s">
        <v>121</v>
      </c>
      <c r="R6" s="131" t="s">
        <v>122</v>
      </c>
      <c r="S6" s="131" t="s">
        <v>123</v>
      </c>
    </row>
    <row r="7" spans="1:19" ht="50.1" customHeight="1" x14ac:dyDescent="0.2">
      <c r="A7" s="130" t="s">
        <v>124</v>
      </c>
      <c r="B7" s="131">
        <v>73</v>
      </c>
      <c r="C7" s="131" t="s">
        <v>41</v>
      </c>
      <c r="D7" s="131" t="s">
        <v>116</v>
      </c>
      <c r="E7" s="131" t="s">
        <v>20</v>
      </c>
      <c r="F7" s="131" t="s">
        <v>125</v>
      </c>
      <c r="G7" s="131" t="s">
        <v>126</v>
      </c>
      <c r="H7" s="131" t="s">
        <v>65</v>
      </c>
      <c r="I7" s="131" t="s">
        <v>58</v>
      </c>
      <c r="J7" s="131" t="s">
        <v>62</v>
      </c>
      <c r="K7" s="131" t="s">
        <v>127</v>
      </c>
      <c r="L7" s="131"/>
      <c r="M7" s="131"/>
      <c r="N7" s="131"/>
      <c r="O7" s="131"/>
      <c r="P7" s="131" t="s">
        <v>128</v>
      </c>
      <c r="Q7" s="131" t="s">
        <v>75</v>
      </c>
      <c r="R7" s="131"/>
      <c r="S7" s="131" t="s">
        <v>129</v>
      </c>
    </row>
    <row r="8" spans="1:19" ht="50.1" customHeight="1" x14ac:dyDescent="0.2">
      <c r="A8" s="130" t="s">
        <v>130</v>
      </c>
      <c r="B8" s="131">
        <v>74</v>
      </c>
      <c r="C8" s="131" t="s">
        <v>41</v>
      </c>
      <c r="D8" s="131" t="s">
        <v>116</v>
      </c>
      <c r="E8" s="131" t="s">
        <v>20</v>
      </c>
      <c r="F8" s="131" t="s">
        <v>131</v>
      </c>
      <c r="G8" s="131" t="s">
        <v>132</v>
      </c>
      <c r="H8" s="131" t="s">
        <v>65</v>
      </c>
      <c r="I8" s="131" t="s">
        <v>59</v>
      </c>
      <c r="J8" s="131"/>
      <c r="K8" s="131"/>
      <c r="L8" s="131" t="s">
        <v>133</v>
      </c>
      <c r="M8" s="131" t="s">
        <v>134</v>
      </c>
      <c r="N8" s="131"/>
      <c r="O8" s="131"/>
      <c r="P8" s="131"/>
      <c r="Q8" s="131" t="s">
        <v>121</v>
      </c>
      <c r="R8" s="131" t="s">
        <v>135</v>
      </c>
      <c r="S8" s="131" t="s">
        <v>136</v>
      </c>
    </row>
    <row r="9" spans="1:19" ht="50.1" customHeight="1" x14ac:dyDescent="0.2">
      <c r="A9" s="130" t="s">
        <v>137</v>
      </c>
      <c r="B9" s="131">
        <v>75</v>
      </c>
      <c r="C9" s="131" t="s">
        <v>41</v>
      </c>
      <c r="D9" s="131" t="s">
        <v>138</v>
      </c>
      <c r="E9" s="131" t="s">
        <v>20</v>
      </c>
      <c r="F9" s="131" t="s">
        <v>139</v>
      </c>
      <c r="G9" s="131" t="s">
        <v>140</v>
      </c>
      <c r="H9" s="131" t="s">
        <v>65</v>
      </c>
      <c r="I9" s="131" t="s">
        <v>59</v>
      </c>
      <c r="J9" s="131"/>
      <c r="K9" s="131"/>
      <c r="L9" s="131" t="s">
        <v>141</v>
      </c>
      <c r="M9" s="131" t="s">
        <v>142</v>
      </c>
      <c r="N9" s="131" t="s">
        <v>143</v>
      </c>
      <c r="O9" s="131" t="s">
        <v>143</v>
      </c>
      <c r="P9" s="131" t="s">
        <v>143</v>
      </c>
      <c r="Q9" s="131" t="s">
        <v>74</v>
      </c>
      <c r="R9" s="131" t="s">
        <v>144</v>
      </c>
      <c r="S9" s="131"/>
    </row>
    <row r="10" spans="1:19" ht="50.1" customHeight="1" x14ac:dyDescent="0.2">
      <c r="A10" s="130" t="s">
        <v>145</v>
      </c>
      <c r="B10" s="131">
        <v>76</v>
      </c>
      <c r="C10" s="131" t="s">
        <v>41</v>
      </c>
      <c r="D10" s="131" t="s">
        <v>116</v>
      </c>
      <c r="E10" s="131" t="s">
        <v>20</v>
      </c>
      <c r="F10" s="131" t="s">
        <v>146</v>
      </c>
      <c r="G10" s="131" t="s">
        <v>147</v>
      </c>
      <c r="H10" s="131" t="s">
        <v>65</v>
      </c>
      <c r="I10" s="131" t="s">
        <v>59</v>
      </c>
      <c r="J10" s="131"/>
      <c r="K10" s="131"/>
      <c r="L10" s="131" t="s">
        <v>148</v>
      </c>
      <c r="M10" s="131" t="s">
        <v>149</v>
      </c>
      <c r="N10" s="131"/>
      <c r="O10" s="131"/>
      <c r="P10" s="131"/>
      <c r="Q10" s="131" t="s">
        <v>74</v>
      </c>
      <c r="R10" s="131" t="s">
        <v>150</v>
      </c>
      <c r="S10" s="131"/>
    </row>
    <row r="11" spans="1:19" ht="50.1" customHeight="1" x14ac:dyDescent="0.2"/>
    <row r="12" spans="1:19" ht="50.1" customHeight="1" x14ac:dyDescent="0.2"/>
    <row r="13" spans="1:19" ht="50.1" customHeight="1" x14ac:dyDescent="0.2"/>
    <row r="14" spans="1:19" ht="50.1" customHeight="1" x14ac:dyDescent="0.2"/>
    <row r="15" spans="1:19" ht="50.1" customHeight="1" x14ac:dyDescent="0.2"/>
    <row r="16" spans="1:19" ht="50.1" customHeight="1" x14ac:dyDescent="0.2"/>
    <row r="17" ht="50.1" customHeight="1" x14ac:dyDescent="0.2"/>
    <row r="18" ht="50.1" customHeight="1" x14ac:dyDescent="0.2"/>
    <row r="19" ht="50.1" customHeight="1" x14ac:dyDescent="0.2"/>
    <row r="20" ht="50.1" customHeight="1" x14ac:dyDescent="0.2"/>
    <row r="21" ht="50.1" customHeight="1" x14ac:dyDescent="0.2"/>
    <row r="22" ht="50.1" customHeight="1" x14ac:dyDescent="0.2"/>
    <row r="23" ht="50.1" customHeight="1" x14ac:dyDescent="0.2"/>
    <row r="24" ht="50.1" customHeight="1" x14ac:dyDescent="0.2"/>
    <row r="25" ht="50.1" customHeight="1" x14ac:dyDescent="0.2"/>
    <row r="26" ht="50.1" customHeight="1" x14ac:dyDescent="0.2"/>
    <row r="27" ht="50.1" customHeight="1" x14ac:dyDescent="0.2"/>
    <row r="28" ht="50.1" customHeight="1" x14ac:dyDescent="0.2"/>
    <row r="29" ht="50.1" customHeight="1" x14ac:dyDescent="0.2"/>
    <row r="30" ht="50.1" customHeight="1" x14ac:dyDescent="0.2"/>
    <row r="31" ht="50.1" customHeight="1" x14ac:dyDescent="0.2"/>
    <row r="32" ht="50.1" customHeight="1" x14ac:dyDescent="0.2"/>
    <row r="33" ht="50.1" customHeight="1" x14ac:dyDescent="0.2"/>
    <row r="34" ht="50.1" customHeight="1" x14ac:dyDescent="0.2"/>
    <row r="35" ht="50.1" customHeight="1" x14ac:dyDescent="0.2"/>
    <row r="36" ht="50.1" customHeight="1" x14ac:dyDescent="0.2"/>
    <row r="37" ht="50.1" customHeight="1" x14ac:dyDescent="0.2"/>
    <row r="38" ht="50.1" customHeight="1" x14ac:dyDescent="0.2"/>
    <row r="39" ht="50.1" customHeight="1" x14ac:dyDescent="0.2"/>
    <row r="40" ht="50.1" customHeight="1" x14ac:dyDescent="0.2"/>
    <row r="41" ht="50.1" customHeight="1" x14ac:dyDescent="0.2"/>
    <row r="42" ht="50.1" customHeight="1" x14ac:dyDescent="0.2"/>
    <row r="43" ht="50.1" customHeight="1" x14ac:dyDescent="0.2"/>
    <row r="44" ht="50.1" customHeight="1" x14ac:dyDescent="0.2"/>
    <row r="45" ht="50.1" customHeight="1" x14ac:dyDescent="0.2"/>
    <row r="46" ht="50.1" customHeight="1" x14ac:dyDescent="0.2"/>
    <row r="47" ht="50.1" customHeight="1" x14ac:dyDescent="0.2"/>
    <row r="48" ht="50.1" customHeight="1" x14ac:dyDescent="0.2"/>
    <row r="49" ht="50.1" customHeight="1" x14ac:dyDescent="0.2"/>
    <row r="50" ht="50.1" customHeight="1" x14ac:dyDescent="0.2"/>
    <row r="51" ht="50.1" customHeight="1" x14ac:dyDescent="0.2"/>
    <row r="52" ht="50.1" customHeight="1" x14ac:dyDescent="0.2"/>
    <row r="53" ht="50.1" customHeight="1" x14ac:dyDescent="0.2"/>
    <row r="54" ht="50.1" customHeight="1" x14ac:dyDescent="0.2"/>
    <row r="55" ht="50.1" customHeight="1" x14ac:dyDescent="0.2"/>
    <row r="56" ht="50.1" customHeight="1" x14ac:dyDescent="0.2"/>
    <row r="57" ht="50.1" customHeight="1" x14ac:dyDescent="0.2"/>
    <row r="58" ht="50.1" customHeight="1" x14ac:dyDescent="0.2"/>
    <row r="59" ht="50.1" customHeight="1" x14ac:dyDescent="0.2"/>
    <row r="60" ht="50.1" customHeight="1" x14ac:dyDescent="0.2"/>
    <row r="61" ht="50.1" customHeight="1" x14ac:dyDescent="0.2"/>
    <row r="62" ht="50.1" customHeight="1" x14ac:dyDescent="0.2"/>
    <row r="63" ht="50.1" customHeight="1" x14ac:dyDescent="0.2"/>
    <row r="64" ht="50.1" customHeight="1" x14ac:dyDescent="0.2"/>
    <row r="65" ht="50.1" customHeight="1" x14ac:dyDescent="0.2"/>
    <row r="66" ht="50.1" customHeight="1" x14ac:dyDescent="0.2"/>
    <row r="67" ht="50.1" customHeight="1" x14ac:dyDescent="0.2"/>
    <row r="68" ht="50.1" customHeight="1" x14ac:dyDescent="0.2"/>
    <row r="69" ht="50.1" customHeight="1" x14ac:dyDescent="0.2"/>
    <row r="70" ht="50.1" customHeight="1" x14ac:dyDescent="0.2"/>
    <row r="71" ht="50.1" customHeight="1" x14ac:dyDescent="0.2"/>
    <row r="72" ht="50.1" customHeight="1" x14ac:dyDescent="0.2"/>
    <row r="73" ht="50.1" customHeight="1" x14ac:dyDescent="0.2"/>
    <row r="74" ht="50.1" customHeight="1" x14ac:dyDescent="0.2"/>
    <row r="75" ht="50.1" customHeight="1" x14ac:dyDescent="0.2"/>
    <row r="76" ht="50.1" customHeight="1" x14ac:dyDescent="0.2"/>
    <row r="77" ht="50.1" customHeight="1" x14ac:dyDescent="0.2"/>
    <row r="78" ht="50.1" customHeight="1" x14ac:dyDescent="0.2"/>
    <row r="79" ht="50.1" customHeight="1" x14ac:dyDescent="0.2"/>
    <row r="80" ht="50.1" customHeight="1" x14ac:dyDescent="0.2"/>
    <row r="81" ht="50.1" customHeight="1" x14ac:dyDescent="0.2"/>
    <row r="82" ht="50.1" customHeight="1" x14ac:dyDescent="0.2"/>
    <row r="83" ht="50.1" customHeight="1" x14ac:dyDescent="0.2"/>
    <row r="84" ht="50.1" customHeight="1" x14ac:dyDescent="0.2"/>
    <row r="85" ht="50.1" customHeight="1" x14ac:dyDescent="0.2"/>
    <row r="86" ht="50.1" customHeight="1" x14ac:dyDescent="0.2"/>
    <row r="87" ht="50.1" customHeight="1" x14ac:dyDescent="0.2"/>
    <row r="88" ht="50.1" customHeight="1" x14ac:dyDescent="0.2"/>
    <row r="89" ht="50.1" customHeight="1" x14ac:dyDescent="0.2"/>
    <row r="90" ht="50.1" customHeight="1" x14ac:dyDescent="0.2"/>
    <row r="91" ht="50.1" customHeight="1" x14ac:dyDescent="0.2"/>
    <row r="92" ht="50.1" customHeight="1" x14ac:dyDescent="0.2"/>
    <row r="93" ht="50.1" customHeight="1" x14ac:dyDescent="0.2"/>
    <row r="94" ht="50.1" customHeight="1" x14ac:dyDescent="0.2"/>
    <row r="95" ht="50.1" customHeight="1" x14ac:dyDescent="0.2"/>
    <row r="96" ht="50.1" customHeight="1" x14ac:dyDescent="0.2"/>
    <row r="97" ht="50.1" customHeight="1" x14ac:dyDescent="0.2"/>
    <row r="98" ht="50.1" customHeight="1" x14ac:dyDescent="0.2"/>
    <row r="99" ht="50.1" customHeight="1" x14ac:dyDescent="0.2"/>
    <row r="100" ht="50.1" customHeight="1" x14ac:dyDescent="0.2"/>
    <row r="101" ht="50.1" customHeight="1" x14ac:dyDescent="0.2"/>
    <row r="102" ht="50.1" customHeight="1" x14ac:dyDescent="0.2"/>
    <row r="103" ht="50.1" customHeight="1" x14ac:dyDescent="0.2"/>
    <row r="104" ht="50.1" customHeight="1" x14ac:dyDescent="0.2"/>
    <row r="105" ht="50.1" customHeight="1" x14ac:dyDescent="0.2"/>
    <row r="106" ht="50.1" customHeight="1" x14ac:dyDescent="0.2"/>
    <row r="107" ht="50.1" customHeight="1" x14ac:dyDescent="0.2"/>
    <row r="108" ht="50.1" customHeight="1" x14ac:dyDescent="0.2"/>
    <row r="109" ht="50.1" customHeight="1" x14ac:dyDescent="0.2"/>
    <row r="110" ht="50.1" customHeight="1" x14ac:dyDescent="0.2"/>
    <row r="111" ht="50.1" customHeight="1" x14ac:dyDescent="0.2"/>
    <row r="112" ht="50.1" customHeight="1" x14ac:dyDescent="0.2"/>
    <row r="113" ht="50.1" customHeight="1" x14ac:dyDescent="0.2"/>
    <row r="114" ht="50.1" customHeight="1" x14ac:dyDescent="0.2"/>
    <row r="115" ht="50.1" customHeight="1" x14ac:dyDescent="0.2"/>
    <row r="116" ht="50.1" customHeight="1" x14ac:dyDescent="0.2"/>
    <row r="117" ht="50.1" customHeight="1" x14ac:dyDescent="0.2"/>
    <row r="118" ht="50.1" customHeight="1" x14ac:dyDescent="0.2"/>
    <row r="119" ht="50.1" customHeight="1" x14ac:dyDescent="0.2"/>
    <row r="120" ht="50.1" customHeight="1" x14ac:dyDescent="0.2"/>
    <row r="121" ht="50.1" customHeight="1" x14ac:dyDescent="0.2"/>
    <row r="122" ht="50.1" customHeight="1" x14ac:dyDescent="0.2"/>
    <row r="123" ht="50.1" customHeight="1" x14ac:dyDescent="0.2"/>
    <row r="124" ht="50.1" customHeight="1" x14ac:dyDescent="0.2"/>
    <row r="125" ht="50.1" customHeight="1" x14ac:dyDescent="0.2"/>
    <row r="126" ht="50.1" customHeight="1" x14ac:dyDescent="0.2"/>
    <row r="127" ht="50.1" customHeight="1" x14ac:dyDescent="0.2"/>
    <row r="128" ht="50.1" customHeight="1" x14ac:dyDescent="0.2"/>
    <row r="129" ht="50.1" customHeight="1" x14ac:dyDescent="0.2"/>
    <row r="130" ht="50.1" customHeight="1" x14ac:dyDescent="0.2"/>
    <row r="131" ht="50.1" customHeight="1" x14ac:dyDescent="0.2"/>
    <row r="132" ht="50.1" customHeight="1" x14ac:dyDescent="0.2"/>
    <row r="133" ht="50.1" customHeight="1" x14ac:dyDescent="0.2"/>
    <row r="134" ht="50.1" customHeight="1" x14ac:dyDescent="0.2"/>
    <row r="135" ht="50.1" customHeight="1" x14ac:dyDescent="0.2"/>
    <row r="136" ht="50.1" customHeight="1" x14ac:dyDescent="0.2"/>
    <row r="137" ht="50.1" customHeight="1" x14ac:dyDescent="0.2"/>
    <row r="138" ht="50.1" customHeight="1" x14ac:dyDescent="0.2"/>
    <row r="139" ht="50.1" customHeight="1" x14ac:dyDescent="0.2"/>
    <row r="140" ht="50.1" customHeight="1" x14ac:dyDescent="0.2"/>
    <row r="141" ht="50.1" customHeight="1" x14ac:dyDescent="0.2"/>
    <row r="142" ht="50.1" customHeight="1" x14ac:dyDescent="0.2"/>
    <row r="143" ht="50.1" customHeight="1" x14ac:dyDescent="0.2"/>
    <row r="144" ht="50.1" customHeight="1" x14ac:dyDescent="0.2"/>
    <row r="145" ht="50.1" customHeight="1" x14ac:dyDescent="0.2"/>
    <row r="146" ht="50.1" customHeight="1" x14ac:dyDescent="0.2"/>
    <row r="147" ht="50.1" customHeight="1" x14ac:dyDescent="0.2"/>
    <row r="148" ht="50.1" customHeight="1" x14ac:dyDescent="0.2"/>
    <row r="149" ht="50.1" customHeight="1" x14ac:dyDescent="0.2"/>
    <row r="150" ht="50.1" customHeight="1" x14ac:dyDescent="0.2"/>
    <row r="151" ht="50.1" customHeight="1" x14ac:dyDescent="0.2"/>
    <row r="152" ht="50.1" customHeight="1" x14ac:dyDescent="0.2"/>
    <row r="153" ht="50.1" customHeight="1" x14ac:dyDescent="0.2"/>
    <row r="154" ht="50.1" customHeight="1" x14ac:dyDescent="0.2"/>
    <row r="155" ht="50.1" customHeight="1" x14ac:dyDescent="0.2"/>
    <row r="156" ht="50.1" customHeight="1" x14ac:dyDescent="0.2"/>
    <row r="157" ht="50.1" customHeight="1" x14ac:dyDescent="0.2"/>
    <row r="158" ht="50.1" customHeight="1" x14ac:dyDescent="0.2"/>
    <row r="159" ht="50.1" customHeight="1" x14ac:dyDescent="0.2"/>
    <row r="160" ht="50.1" customHeight="1" x14ac:dyDescent="0.2"/>
    <row r="161" ht="50.1" customHeight="1" x14ac:dyDescent="0.2"/>
    <row r="162" ht="50.1" customHeight="1" x14ac:dyDescent="0.2"/>
    <row r="163" ht="50.1" customHeight="1" x14ac:dyDescent="0.2"/>
    <row r="164" ht="50.1" customHeight="1" x14ac:dyDescent="0.2"/>
    <row r="165" ht="50.1" customHeight="1" x14ac:dyDescent="0.2"/>
    <row r="166" ht="50.1" customHeight="1" x14ac:dyDescent="0.2"/>
    <row r="167" ht="50.1" customHeight="1" x14ac:dyDescent="0.2"/>
    <row r="168" ht="50.1" customHeight="1" x14ac:dyDescent="0.2"/>
    <row r="169" ht="50.1" customHeight="1" x14ac:dyDescent="0.2"/>
    <row r="170" ht="50.1" customHeight="1" x14ac:dyDescent="0.2"/>
    <row r="171" ht="50.1" customHeight="1" x14ac:dyDescent="0.2"/>
    <row r="172" ht="50.1" customHeight="1" x14ac:dyDescent="0.2"/>
    <row r="173" ht="50.1" customHeight="1" x14ac:dyDescent="0.2"/>
    <row r="174" ht="50.1" customHeight="1" x14ac:dyDescent="0.2"/>
    <row r="175" ht="50.1" customHeight="1" x14ac:dyDescent="0.2"/>
    <row r="176" ht="50.1" customHeight="1" x14ac:dyDescent="0.2"/>
    <row r="177" ht="50.1" customHeight="1" x14ac:dyDescent="0.2"/>
    <row r="178" ht="50.1" customHeight="1" x14ac:dyDescent="0.2"/>
    <row r="179" ht="50.1" customHeight="1" x14ac:dyDescent="0.2"/>
    <row r="180" ht="50.1" customHeight="1" x14ac:dyDescent="0.2"/>
    <row r="181" ht="50.1" customHeight="1" x14ac:dyDescent="0.2"/>
    <row r="182" ht="50.1" customHeight="1" x14ac:dyDescent="0.2"/>
    <row r="183" ht="50.1" customHeight="1" x14ac:dyDescent="0.2"/>
    <row r="184" ht="50.1" customHeight="1" x14ac:dyDescent="0.2"/>
    <row r="185" ht="50.1" customHeight="1" x14ac:dyDescent="0.2"/>
    <row r="186" ht="50.1" customHeight="1" x14ac:dyDescent="0.2"/>
    <row r="187" ht="50.1" customHeight="1" x14ac:dyDescent="0.2"/>
    <row r="188" ht="50.1" customHeight="1" x14ac:dyDescent="0.2"/>
    <row r="189" ht="50.1" customHeight="1" x14ac:dyDescent="0.2"/>
    <row r="190" ht="50.1" customHeight="1" x14ac:dyDescent="0.2"/>
    <row r="191" ht="50.1" customHeight="1" x14ac:dyDescent="0.2"/>
    <row r="192" ht="50.1" customHeight="1" x14ac:dyDescent="0.2"/>
    <row r="193" ht="50.1" customHeight="1" x14ac:dyDescent="0.2"/>
    <row r="194" ht="50.1" customHeight="1" x14ac:dyDescent="0.2"/>
    <row r="195" ht="50.1" customHeight="1" x14ac:dyDescent="0.2"/>
    <row r="196" ht="50.1" customHeight="1" x14ac:dyDescent="0.2"/>
    <row r="197" ht="50.1" customHeight="1" x14ac:dyDescent="0.2"/>
    <row r="198" ht="50.1" customHeight="1" x14ac:dyDescent="0.2"/>
    <row r="199" ht="50.1" customHeight="1" x14ac:dyDescent="0.2"/>
    <row r="200" ht="50.1" customHeight="1" x14ac:dyDescent="0.2"/>
    <row r="201" ht="50.1" customHeight="1" x14ac:dyDescent="0.2"/>
    <row r="202" ht="50.1" customHeight="1" x14ac:dyDescent="0.2"/>
    <row r="203" ht="50.1" customHeight="1" x14ac:dyDescent="0.2"/>
    <row r="204" ht="50.1" customHeight="1" x14ac:dyDescent="0.2"/>
    <row r="205" ht="50.1" customHeight="1" x14ac:dyDescent="0.2"/>
    <row r="206" ht="50.1" customHeight="1" x14ac:dyDescent="0.2"/>
    <row r="207" ht="50.1" customHeight="1" x14ac:dyDescent="0.2"/>
    <row r="208" ht="50.1" customHeight="1" x14ac:dyDescent="0.2"/>
    <row r="209" ht="50.1" customHeight="1" x14ac:dyDescent="0.2"/>
    <row r="210" ht="50.1" customHeight="1" x14ac:dyDescent="0.2"/>
    <row r="211" ht="50.1" customHeight="1" x14ac:dyDescent="0.2"/>
    <row r="212" ht="50.1" customHeight="1" x14ac:dyDescent="0.2"/>
    <row r="213" ht="50.1" customHeight="1" x14ac:dyDescent="0.2"/>
    <row r="214" ht="50.1" customHeight="1" x14ac:dyDescent="0.2"/>
    <row r="215" ht="50.1" customHeight="1" x14ac:dyDescent="0.2"/>
    <row r="216" ht="50.1" customHeight="1" x14ac:dyDescent="0.2"/>
    <row r="217" ht="50.1" customHeight="1" x14ac:dyDescent="0.2"/>
    <row r="218" ht="50.1" customHeight="1" x14ac:dyDescent="0.2"/>
    <row r="219" ht="50.1" customHeight="1" x14ac:dyDescent="0.2"/>
    <row r="220" ht="50.1" customHeight="1" x14ac:dyDescent="0.2"/>
    <row r="221" ht="50.1" customHeight="1" x14ac:dyDescent="0.2"/>
    <row r="222" ht="50.1" customHeight="1" x14ac:dyDescent="0.2"/>
    <row r="223" ht="50.1" customHeight="1" x14ac:dyDescent="0.2"/>
    <row r="224" ht="50.1" customHeight="1" x14ac:dyDescent="0.2"/>
    <row r="225" ht="50.1" customHeight="1" x14ac:dyDescent="0.2"/>
    <row r="226" ht="50.1" customHeight="1" x14ac:dyDescent="0.2"/>
    <row r="227" ht="50.1" customHeight="1" x14ac:dyDescent="0.2"/>
    <row r="228" ht="50.1" customHeight="1" x14ac:dyDescent="0.2"/>
    <row r="229" ht="50.1" customHeight="1" x14ac:dyDescent="0.2"/>
    <row r="230" ht="50.1" customHeight="1" x14ac:dyDescent="0.2"/>
    <row r="231" ht="50.1" customHeight="1" x14ac:dyDescent="0.2"/>
    <row r="232" ht="50.1" customHeight="1" x14ac:dyDescent="0.2"/>
    <row r="233" ht="50.1" customHeight="1" x14ac:dyDescent="0.2"/>
    <row r="234" ht="50.1" customHeight="1" x14ac:dyDescent="0.2"/>
    <row r="235" ht="50.1" customHeight="1" x14ac:dyDescent="0.2"/>
    <row r="236" ht="50.1" customHeight="1" x14ac:dyDescent="0.2"/>
    <row r="237" ht="50.1" customHeight="1" x14ac:dyDescent="0.2"/>
    <row r="238" ht="50.1" customHeight="1" x14ac:dyDescent="0.2"/>
    <row r="239" ht="50.1" customHeight="1" x14ac:dyDescent="0.2"/>
    <row r="240" ht="50.1" customHeight="1" x14ac:dyDescent="0.2"/>
    <row r="241" ht="50.1" customHeight="1" x14ac:dyDescent="0.2"/>
    <row r="242" ht="50.1" customHeight="1" x14ac:dyDescent="0.2"/>
    <row r="243" ht="50.1" customHeight="1" x14ac:dyDescent="0.2"/>
    <row r="244" ht="50.1" customHeight="1" x14ac:dyDescent="0.2"/>
    <row r="245" ht="50.1" customHeight="1" x14ac:dyDescent="0.2"/>
    <row r="246" ht="50.1" customHeight="1" x14ac:dyDescent="0.2"/>
    <row r="247" ht="50.1" customHeight="1" x14ac:dyDescent="0.2"/>
    <row r="248" ht="50.1" customHeight="1" x14ac:dyDescent="0.2"/>
    <row r="249" ht="50.1" customHeight="1" x14ac:dyDescent="0.2"/>
    <row r="250" ht="50.1" customHeight="1" x14ac:dyDescent="0.2"/>
    <row r="251" ht="50.1" customHeight="1" x14ac:dyDescent="0.2"/>
    <row r="252" ht="50.1" customHeight="1" x14ac:dyDescent="0.2"/>
    <row r="253" ht="50.1" customHeight="1" x14ac:dyDescent="0.2"/>
    <row r="254" ht="50.1" customHeight="1" x14ac:dyDescent="0.2"/>
    <row r="255" ht="50.1" customHeight="1" x14ac:dyDescent="0.2"/>
    <row r="256" ht="50.1" customHeight="1" x14ac:dyDescent="0.2"/>
    <row r="257" ht="50.1" customHeight="1" x14ac:dyDescent="0.2"/>
    <row r="258" ht="50.1" customHeight="1" x14ac:dyDescent="0.2"/>
    <row r="259" ht="50.1" customHeight="1" x14ac:dyDescent="0.2"/>
    <row r="260" ht="50.1" customHeight="1" x14ac:dyDescent="0.2"/>
    <row r="261" ht="50.1" customHeight="1" x14ac:dyDescent="0.2"/>
    <row r="262" ht="50.1" customHeight="1" x14ac:dyDescent="0.2"/>
    <row r="263" ht="50.1" customHeight="1" x14ac:dyDescent="0.2"/>
    <row r="264" ht="50.1" customHeight="1" x14ac:dyDescent="0.2"/>
    <row r="265" ht="50.1" customHeight="1" x14ac:dyDescent="0.2"/>
    <row r="266" ht="50.1" customHeight="1" x14ac:dyDescent="0.2"/>
    <row r="267" ht="50.1" customHeight="1" x14ac:dyDescent="0.2"/>
    <row r="268" ht="50.1" customHeight="1" x14ac:dyDescent="0.2"/>
    <row r="269" ht="50.1" customHeight="1" x14ac:dyDescent="0.2"/>
    <row r="270" ht="50.1" customHeight="1" x14ac:dyDescent="0.2"/>
    <row r="271" ht="50.1" customHeight="1" x14ac:dyDescent="0.2"/>
    <row r="272" ht="50.1" customHeight="1" x14ac:dyDescent="0.2"/>
    <row r="273" ht="50.1" customHeight="1" x14ac:dyDescent="0.2"/>
    <row r="274" ht="50.1" customHeight="1" x14ac:dyDescent="0.2"/>
    <row r="275" ht="50.1" customHeight="1" x14ac:dyDescent="0.2"/>
    <row r="276" ht="50.1" customHeight="1" x14ac:dyDescent="0.2"/>
    <row r="277" ht="50.1" customHeight="1" x14ac:dyDescent="0.2"/>
    <row r="278" ht="50.1" customHeight="1" x14ac:dyDescent="0.2"/>
    <row r="279" ht="50.1" customHeight="1" x14ac:dyDescent="0.2"/>
    <row r="280" ht="50.1" customHeight="1" x14ac:dyDescent="0.2"/>
    <row r="281" ht="50.1" customHeight="1" x14ac:dyDescent="0.2"/>
    <row r="282" ht="50.1" customHeight="1" x14ac:dyDescent="0.2"/>
    <row r="283" ht="50.1" customHeight="1" x14ac:dyDescent="0.2"/>
    <row r="284" ht="50.1" customHeight="1" x14ac:dyDescent="0.2"/>
    <row r="285" ht="50.1" customHeight="1" x14ac:dyDescent="0.2"/>
    <row r="286" ht="50.1" customHeight="1" x14ac:dyDescent="0.2"/>
    <row r="287" ht="50.1" customHeight="1" x14ac:dyDescent="0.2"/>
    <row r="288" ht="50.1" customHeight="1" x14ac:dyDescent="0.2"/>
    <row r="289" ht="50.1" customHeight="1" x14ac:dyDescent="0.2"/>
    <row r="290" ht="50.1" customHeight="1" x14ac:dyDescent="0.2"/>
    <row r="291" ht="50.1" customHeight="1" x14ac:dyDescent="0.2"/>
    <row r="292" ht="50.1" customHeight="1" x14ac:dyDescent="0.2"/>
    <row r="293" ht="50.1" customHeight="1" x14ac:dyDescent="0.2"/>
    <row r="294" ht="50.1" customHeight="1" x14ac:dyDescent="0.2"/>
    <row r="295" ht="50.1" customHeight="1" x14ac:dyDescent="0.2"/>
    <row r="296" ht="50.1" customHeight="1" x14ac:dyDescent="0.2"/>
    <row r="297" ht="50.1" customHeight="1" x14ac:dyDescent="0.2"/>
    <row r="298" ht="50.1" customHeight="1" x14ac:dyDescent="0.2"/>
    <row r="299" ht="50.1" customHeight="1" x14ac:dyDescent="0.2"/>
    <row r="300" ht="50.1" customHeight="1" x14ac:dyDescent="0.2"/>
  </sheetData>
  <pageMargins left="0.511811024" right="0.511811024" top="0.78740157499999996" bottom="0.78740157499999996" header="0.31496062000000002" footer="0.31496062000000002"/>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71C4-B735-4AA6-9595-0010C86D5354}">
  <sheetPr codeName="Planilha3"/>
  <dimension ref="B1:G26"/>
  <sheetViews>
    <sheetView showGridLines="0" topLeftCell="B1" workbookViewId="0">
      <selection activeCell="C4" sqref="C4"/>
    </sheetView>
  </sheetViews>
  <sheetFormatPr defaultColWidth="8.85546875" defaultRowHeight="13.5" x14ac:dyDescent="0.25"/>
  <cols>
    <col min="1" max="1" width="8.85546875" style="2"/>
    <col min="2" max="2" width="8.85546875" style="34"/>
    <col min="3" max="3" width="171.140625" style="34" customWidth="1"/>
    <col min="4" max="16384" width="8.85546875" style="2"/>
  </cols>
  <sheetData>
    <row r="1" spans="2:7" ht="14.25" thickBot="1" x14ac:dyDescent="0.3"/>
    <row r="2" spans="2:7" ht="14.25" thickTop="1" x14ac:dyDescent="0.25">
      <c r="B2" s="47"/>
      <c r="C2" s="48"/>
      <c r="D2" s="49"/>
    </row>
    <row r="3" spans="2:7" ht="42" customHeight="1" x14ac:dyDescent="0.35">
      <c r="B3" s="50"/>
      <c r="C3" s="112" t="s">
        <v>13</v>
      </c>
      <c r="D3" s="51"/>
      <c r="E3" s="6"/>
      <c r="F3" s="6"/>
      <c r="G3" s="6"/>
    </row>
    <row r="4" spans="2:7" ht="37.9" customHeight="1" thickBot="1" x14ac:dyDescent="0.3">
      <c r="B4" s="50"/>
      <c r="C4" s="113" t="s">
        <v>14</v>
      </c>
      <c r="D4" s="52"/>
    </row>
    <row r="5" spans="2:7" ht="37.9" customHeight="1" thickTop="1" x14ac:dyDescent="0.25">
      <c r="B5" s="50"/>
      <c r="C5" s="111"/>
      <c r="D5" s="52"/>
    </row>
    <row r="6" spans="2:7" ht="33" customHeight="1" x14ac:dyDescent="0.25">
      <c r="B6" s="50"/>
      <c r="C6" s="59" t="s">
        <v>15</v>
      </c>
      <c r="D6" s="52"/>
    </row>
    <row r="7" spans="2:7" ht="24.75" thickBot="1" x14ac:dyDescent="0.25">
      <c r="B7" s="53"/>
      <c r="C7" s="45" t="s">
        <v>154</v>
      </c>
      <c r="D7" s="52"/>
    </row>
    <row r="8" spans="2:7" ht="24.75" thickBot="1" x14ac:dyDescent="0.25">
      <c r="B8" s="53"/>
      <c r="C8" s="110"/>
      <c r="D8" s="52"/>
    </row>
    <row r="9" spans="2:7" x14ac:dyDescent="0.25">
      <c r="B9" s="54"/>
      <c r="C9" s="61"/>
      <c r="D9" s="52"/>
    </row>
    <row r="10" spans="2:7" ht="33" customHeight="1" x14ac:dyDescent="0.25">
      <c r="B10" s="54"/>
      <c r="C10" s="59" t="s">
        <v>16</v>
      </c>
      <c r="D10" s="52"/>
    </row>
    <row r="11" spans="2:7" ht="24.75" thickBot="1" x14ac:dyDescent="0.25">
      <c r="B11" s="53"/>
      <c r="C11" s="45" t="s">
        <v>155</v>
      </c>
      <c r="D11" s="52"/>
    </row>
    <row r="12" spans="2:7" ht="24.75" thickBot="1" x14ac:dyDescent="0.25">
      <c r="B12" s="53"/>
      <c r="C12" s="45" t="s">
        <v>156</v>
      </c>
      <c r="D12" s="52"/>
    </row>
    <row r="13" spans="2:7" ht="27.75" thickBot="1" x14ac:dyDescent="0.25">
      <c r="B13" s="53"/>
      <c r="C13" s="45" t="s">
        <v>157</v>
      </c>
      <c r="D13" s="52"/>
    </row>
    <row r="14" spans="2:7" ht="27.75" thickBot="1" x14ac:dyDescent="0.25">
      <c r="B14" s="53"/>
      <c r="C14" s="45" t="s">
        <v>158</v>
      </c>
      <c r="D14" s="52"/>
    </row>
    <row r="15" spans="2:7" ht="24.75" thickBot="1" x14ac:dyDescent="0.25">
      <c r="B15" s="53"/>
      <c r="C15" s="45"/>
      <c r="D15" s="52"/>
    </row>
    <row r="16" spans="2:7" ht="16.899999999999999" customHeight="1" x14ac:dyDescent="0.25">
      <c r="B16" s="55"/>
      <c r="C16" s="46"/>
      <c r="D16" s="52"/>
    </row>
    <row r="17" spans="2:4" ht="18" customHeight="1" x14ac:dyDescent="0.25">
      <c r="B17" s="55"/>
      <c r="C17" s="61"/>
      <c r="D17" s="52"/>
    </row>
    <row r="18" spans="2:4" ht="35.450000000000003" customHeight="1" x14ac:dyDescent="0.2">
      <c r="B18" s="55"/>
      <c r="C18" s="59" t="s">
        <v>17</v>
      </c>
      <c r="D18" s="52"/>
    </row>
    <row r="19" spans="2:4" ht="27.75" thickBot="1" x14ac:dyDescent="0.25">
      <c r="B19" s="53"/>
      <c r="C19" s="45" t="s">
        <v>159</v>
      </c>
      <c r="D19" s="52"/>
    </row>
    <row r="20" spans="2:4" ht="24.75" thickBot="1" x14ac:dyDescent="0.25">
      <c r="B20" s="53"/>
      <c r="C20" s="45" t="s">
        <v>160</v>
      </c>
      <c r="D20" s="52"/>
    </row>
    <row r="21" spans="2:4" ht="68.25" thickBot="1" x14ac:dyDescent="0.25">
      <c r="B21" s="53"/>
      <c r="C21" s="45" t="s">
        <v>161</v>
      </c>
      <c r="D21" s="52"/>
    </row>
    <row r="22" spans="2:4" ht="24.75" thickBot="1" x14ac:dyDescent="0.25">
      <c r="B22" s="53"/>
      <c r="C22" s="45"/>
      <c r="D22" s="52"/>
    </row>
    <row r="23" spans="2:4" x14ac:dyDescent="0.25">
      <c r="B23" s="50"/>
      <c r="D23" s="52"/>
    </row>
    <row r="24" spans="2:4" x14ac:dyDescent="0.25">
      <c r="B24" s="50"/>
      <c r="D24" s="52"/>
    </row>
    <row r="25" spans="2:4" ht="14.25" thickBot="1" x14ac:dyDescent="0.3">
      <c r="B25" s="56"/>
      <c r="C25" s="57"/>
      <c r="D25" s="58"/>
    </row>
    <row r="26" spans="2:4" ht="14.25" thickTop="1" x14ac:dyDescent="0.25"/>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4D9A-D3CB-4B21-8EB6-4FBA05710D13}">
  <sheetPr codeName="Planilha4">
    <pageSetUpPr fitToPage="1"/>
  </sheetPr>
  <dimension ref="C1:AA34"/>
  <sheetViews>
    <sheetView showGridLines="0" topLeftCell="C1" zoomScale="80" zoomScaleNormal="80" workbookViewId="0">
      <selection activeCell="I12" sqref="I12:K12"/>
    </sheetView>
  </sheetViews>
  <sheetFormatPr defaultColWidth="8.85546875" defaultRowHeight="15.75" x14ac:dyDescent="0.3"/>
  <cols>
    <col min="1" max="2" width="8.85546875" style="3"/>
    <col min="3" max="3" width="9.28515625" style="3" customWidth="1"/>
    <col min="4" max="4" width="16.85546875" style="3" customWidth="1"/>
    <col min="5" max="5" width="8.85546875" style="3"/>
    <col min="6" max="6" width="9.28515625" style="3" customWidth="1"/>
    <col min="7" max="9" width="8.85546875" style="3"/>
    <col min="10" max="11" width="9.28515625" style="3" customWidth="1"/>
    <col min="12" max="12" width="8.85546875" style="3"/>
    <col min="13" max="14" width="9.28515625" style="3" customWidth="1"/>
    <col min="15" max="18" width="8.85546875" style="3"/>
    <col min="19" max="19" width="9.28515625" style="3" customWidth="1"/>
    <col min="20" max="22" width="8.85546875" style="3"/>
    <col min="23" max="27" width="9.28515625" style="3" customWidth="1"/>
    <col min="28" max="16384" width="8.85546875" style="3"/>
  </cols>
  <sheetData>
    <row r="1" spans="3:27" ht="37.15" customHeight="1" x14ac:dyDescent="0.3"/>
    <row r="2" spans="3:27" ht="37.15" customHeight="1" x14ac:dyDescent="0.3"/>
    <row r="3" spans="3:27" ht="31.15" customHeight="1" x14ac:dyDescent="0.3"/>
    <row r="4" spans="3:27" ht="38.25" hidden="1" customHeight="1" x14ac:dyDescent="0.3">
      <c r="C4" s="147" t="s">
        <v>18</v>
      </c>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3:27" ht="24" customHeight="1" x14ac:dyDescent="0.3">
      <c r="C5" s="7"/>
      <c r="D5" s="7"/>
      <c r="E5" s="7"/>
      <c r="F5" s="8"/>
      <c r="G5" s="8"/>
      <c r="H5" s="8"/>
      <c r="I5" s="9"/>
      <c r="J5" s="9"/>
      <c r="K5" s="9"/>
      <c r="L5" s="10"/>
      <c r="M5" s="11"/>
      <c r="N5" s="12"/>
      <c r="O5" s="10"/>
      <c r="P5" s="10"/>
      <c r="Q5" s="10"/>
      <c r="R5" s="10"/>
      <c r="S5" s="10"/>
      <c r="T5" s="10"/>
      <c r="U5" s="10"/>
      <c r="V5" s="10"/>
      <c r="W5" s="10"/>
      <c r="X5" s="10"/>
      <c r="Y5" s="10"/>
      <c r="Z5" s="10"/>
      <c r="AA5" s="10"/>
    </row>
    <row r="6" spans="3:27" ht="24" customHeight="1" x14ac:dyDescent="0.3">
      <c r="C6" s="7"/>
      <c r="D6" s="7"/>
      <c r="E6" s="7"/>
      <c r="F6" s="8"/>
      <c r="G6" s="8"/>
      <c r="H6" s="8"/>
      <c r="I6" s="9"/>
      <c r="J6" s="9"/>
      <c r="K6" s="9"/>
      <c r="L6" s="10"/>
      <c r="M6" s="11"/>
      <c r="N6" s="12"/>
      <c r="O6" s="10"/>
      <c r="P6" s="10"/>
      <c r="Q6" s="10"/>
      <c r="R6" s="10"/>
      <c r="S6" s="10"/>
      <c r="T6" s="10"/>
      <c r="U6" s="10"/>
      <c r="V6" s="10"/>
      <c r="W6" s="10"/>
      <c r="X6" s="10"/>
      <c r="Y6" s="10"/>
      <c r="Z6" s="10"/>
      <c r="AA6" s="10"/>
    </row>
    <row r="7" spans="3:27" ht="24" customHeight="1" x14ac:dyDescent="0.3">
      <c r="C7" s="148" t="s">
        <v>1</v>
      </c>
      <c r="D7" s="148"/>
      <c r="E7" s="148"/>
      <c r="F7" s="149" t="s">
        <v>19</v>
      </c>
      <c r="G7" s="149"/>
      <c r="H7" s="149"/>
      <c r="I7" s="150" t="s">
        <v>20</v>
      </c>
      <c r="J7" s="150"/>
      <c r="K7" s="150"/>
      <c r="L7" s="10"/>
      <c r="M7" s="11"/>
      <c r="N7" s="12"/>
      <c r="O7" s="13"/>
      <c r="P7" s="13"/>
      <c r="Q7" s="13"/>
      <c r="R7" s="10"/>
      <c r="S7" s="10"/>
      <c r="T7" s="10"/>
      <c r="U7" s="10"/>
      <c r="V7" s="10"/>
      <c r="W7" s="10"/>
      <c r="X7" s="10"/>
      <c r="Y7" s="10"/>
      <c r="Z7" s="10"/>
      <c r="AA7" s="10"/>
    </row>
    <row r="8" spans="3:27" ht="24" customHeight="1" x14ac:dyDescent="0.35">
      <c r="C8" s="148"/>
      <c r="D8" s="148"/>
      <c r="E8" s="148"/>
      <c r="F8" s="149"/>
      <c r="G8" s="149"/>
      <c r="H8" s="149"/>
      <c r="I8" s="150"/>
      <c r="J8" s="150"/>
      <c r="K8" s="150"/>
      <c r="L8" s="14"/>
      <c r="M8" s="11"/>
      <c r="N8" s="12"/>
      <c r="O8" s="15"/>
      <c r="P8" s="15"/>
      <c r="Q8" s="15"/>
      <c r="R8" s="10"/>
      <c r="S8" s="10"/>
      <c r="T8" s="10"/>
      <c r="U8" s="10"/>
      <c r="V8" s="10"/>
      <c r="W8" s="10"/>
      <c r="X8" s="10"/>
      <c r="Y8" s="151" t="s">
        <v>21</v>
      </c>
      <c r="Z8" s="151"/>
      <c r="AA8" s="16"/>
    </row>
    <row r="9" spans="3:27" ht="24" customHeight="1" x14ac:dyDescent="0.3">
      <c r="C9" s="148"/>
      <c r="D9" s="148"/>
      <c r="E9" s="148"/>
      <c r="F9" s="149"/>
      <c r="G9" s="149"/>
      <c r="H9" s="149"/>
      <c r="I9" s="150"/>
      <c r="J9" s="150"/>
      <c r="K9" s="150"/>
      <c r="L9" s="15"/>
      <c r="M9" s="11"/>
      <c r="N9" s="12"/>
      <c r="O9" s="4"/>
      <c r="P9" s="4"/>
      <c r="Q9" s="4"/>
      <c r="R9" s="10"/>
      <c r="S9" s="10"/>
      <c r="T9" s="10"/>
      <c r="U9" s="10"/>
      <c r="V9" s="10"/>
      <c r="W9" s="10"/>
      <c r="X9" s="10"/>
      <c r="Y9" s="152" t="str">
        <f>CONCATENATE('Dados Dash'!B24, " empresa(s)")</f>
        <v>1 empresa(s)</v>
      </c>
      <c r="Z9" s="152"/>
      <c r="AA9" s="17"/>
    </row>
    <row r="10" spans="3:27" ht="24" customHeight="1" x14ac:dyDescent="0.3">
      <c r="C10" s="148"/>
      <c r="D10" s="148"/>
      <c r="E10" s="148"/>
      <c r="F10" s="149"/>
      <c r="G10" s="149"/>
      <c r="H10" s="149"/>
      <c r="I10" s="150"/>
      <c r="J10" s="150"/>
      <c r="K10" s="150"/>
      <c r="L10" s="4"/>
      <c r="M10" s="11"/>
      <c r="N10" s="12"/>
      <c r="O10" s="10"/>
      <c r="P10" s="10"/>
      <c r="Q10" s="10"/>
      <c r="R10" s="10"/>
      <c r="S10" s="10"/>
      <c r="T10" s="10"/>
      <c r="U10" s="10"/>
      <c r="V10" s="10"/>
      <c r="W10" s="10"/>
      <c r="X10" s="10"/>
      <c r="Y10" s="153" t="str">
        <f>CONCATENATE('Dados Dash'!B25, " entidades(s) representativa(s)")</f>
        <v>4 entidades(s) representativa(s)</v>
      </c>
      <c r="Z10" s="153"/>
      <c r="AA10" s="18"/>
    </row>
    <row r="11" spans="3:27" ht="24" customHeight="1" x14ac:dyDescent="0.3">
      <c r="C11" s="148"/>
      <c r="D11" s="148"/>
      <c r="E11" s="148"/>
      <c r="F11" s="149"/>
      <c r="G11" s="149"/>
      <c r="H11" s="149"/>
      <c r="I11" s="150"/>
      <c r="J11" s="150"/>
      <c r="K11" s="150"/>
      <c r="L11" s="5"/>
      <c r="M11" s="11"/>
      <c r="N11" s="12"/>
      <c r="O11" s="10"/>
      <c r="P11" s="10"/>
      <c r="Q11" s="10"/>
      <c r="R11" s="10"/>
      <c r="S11" s="10"/>
      <c r="T11" s="10"/>
      <c r="U11" s="10"/>
      <c r="V11" s="10"/>
      <c r="W11" s="10"/>
      <c r="X11" s="10"/>
      <c r="Y11" s="153"/>
      <c r="Z11" s="153"/>
      <c r="AA11" s="18"/>
    </row>
    <row r="12" spans="3:27" ht="24" customHeight="1" x14ac:dyDescent="0.35">
      <c r="C12" s="141" t="str">
        <f>CONCATENATE('Dados Dash'!B5, " respondentes")</f>
        <v>8 respondentes</v>
      </c>
      <c r="D12" s="141"/>
      <c r="E12" s="141"/>
      <c r="F12" s="142" t="str">
        <f>CONCATENATE('Dados Dash'!B9, " respondentes")</f>
        <v>3 respondentes</v>
      </c>
      <c r="G12" s="142"/>
      <c r="H12" s="142"/>
      <c r="I12" s="143" t="str">
        <f>CONCATENATE('Dados Dash'!B10, " respondentes")</f>
        <v>5 respondentes</v>
      </c>
      <c r="J12" s="143"/>
      <c r="K12" s="143"/>
      <c r="L12" s="10"/>
      <c r="M12" s="11"/>
      <c r="N12" s="12"/>
      <c r="O12" s="10"/>
      <c r="P12" s="10"/>
      <c r="Q12" s="10"/>
      <c r="R12" s="10"/>
      <c r="S12" s="10"/>
      <c r="T12" s="10"/>
      <c r="U12" s="10"/>
      <c r="V12" s="10"/>
      <c r="W12" s="10"/>
      <c r="X12" s="10"/>
      <c r="Y12" s="19"/>
      <c r="Z12" s="19"/>
      <c r="AA12" s="19"/>
    </row>
    <row r="13" spans="3:27" ht="24" customHeight="1" x14ac:dyDescent="0.35">
      <c r="C13" s="141"/>
      <c r="D13" s="141"/>
      <c r="E13" s="141"/>
      <c r="F13" s="144">
        <f>'Dados Dash'!C9</f>
        <v>0.375</v>
      </c>
      <c r="G13" s="144"/>
      <c r="H13" s="144"/>
      <c r="I13" s="145">
        <f>'Dados Dash'!C10</f>
        <v>0.625</v>
      </c>
      <c r="J13" s="145"/>
      <c r="K13" s="145"/>
      <c r="L13" s="10"/>
      <c r="M13" s="11"/>
      <c r="N13" s="12"/>
      <c r="O13" s="10"/>
      <c r="P13" s="10"/>
      <c r="Q13" s="10"/>
      <c r="R13" s="10"/>
      <c r="S13" s="10"/>
      <c r="T13" s="10"/>
      <c r="U13" s="10"/>
      <c r="V13" s="10"/>
      <c r="W13" s="10"/>
      <c r="X13" s="10"/>
      <c r="Y13" s="10"/>
      <c r="Z13" s="10"/>
      <c r="AA13" s="10"/>
    </row>
    <row r="14" spans="3:27" ht="24" customHeight="1" x14ac:dyDescent="0.3">
      <c r="C14" s="20"/>
      <c r="D14" s="7"/>
      <c r="E14" s="7"/>
      <c r="F14" s="21"/>
      <c r="G14" s="21"/>
      <c r="H14" s="21"/>
      <c r="I14" s="9"/>
      <c r="J14" s="9"/>
      <c r="K14" s="9"/>
      <c r="L14" s="10"/>
      <c r="M14" s="11"/>
      <c r="N14" s="12"/>
      <c r="O14" s="10"/>
      <c r="P14" s="10"/>
      <c r="Q14" s="10"/>
      <c r="R14" s="10"/>
      <c r="S14" s="10"/>
      <c r="T14" s="10"/>
      <c r="U14" s="10"/>
      <c r="V14" s="10"/>
      <c r="W14" s="10"/>
      <c r="X14" s="10"/>
      <c r="Y14" s="10"/>
      <c r="Z14" s="10"/>
      <c r="AA14" s="10"/>
    </row>
    <row r="15" spans="3:27" ht="24" customHeight="1" x14ac:dyDescent="0.3">
      <c r="C15" s="146" t="s">
        <v>22</v>
      </c>
      <c r="D15" s="146"/>
      <c r="E15" s="146"/>
      <c r="F15" s="22"/>
      <c r="G15" s="23"/>
      <c r="H15" s="23"/>
      <c r="I15" s="23"/>
      <c r="J15" s="22"/>
      <c r="K15" s="23"/>
      <c r="L15" s="23"/>
      <c r="M15" s="23"/>
      <c r="N15" s="22"/>
      <c r="O15" s="23"/>
      <c r="P15" s="23"/>
      <c r="Q15" s="23"/>
      <c r="R15" s="23"/>
      <c r="S15" s="22"/>
      <c r="T15" s="23"/>
      <c r="U15" s="23"/>
      <c r="V15" s="23"/>
      <c r="W15" s="22"/>
      <c r="X15" s="24"/>
      <c r="Y15" s="23"/>
      <c r="Z15" s="23"/>
      <c r="AA15" s="23"/>
    </row>
    <row r="16" spans="3:27" ht="24" customHeight="1" x14ac:dyDescent="0.3">
      <c r="C16" s="146"/>
      <c r="D16" s="146"/>
      <c r="E16" s="146"/>
      <c r="F16" s="22"/>
      <c r="G16" s="23"/>
      <c r="H16" s="23"/>
      <c r="I16" s="23"/>
      <c r="J16" s="22"/>
      <c r="K16" s="23"/>
      <c r="L16" s="23"/>
      <c r="M16" s="23"/>
      <c r="N16" s="22"/>
      <c r="O16" s="23"/>
      <c r="P16" s="23"/>
      <c r="Q16" s="23"/>
      <c r="R16" s="23"/>
      <c r="S16" s="22"/>
      <c r="T16" s="23"/>
      <c r="U16" s="23"/>
      <c r="V16" s="23"/>
      <c r="W16" s="22"/>
      <c r="X16" s="24"/>
      <c r="Y16" s="23"/>
      <c r="Z16" s="23"/>
      <c r="AA16" s="23"/>
    </row>
    <row r="17" spans="3:27" ht="24" customHeight="1" x14ac:dyDescent="0.3">
      <c r="C17" s="146"/>
      <c r="D17" s="146"/>
      <c r="E17" s="146"/>
      <c r="F17" s="22"/>
      <c r="G17" s="23"/>
      <c r="H17" s="23"/>
      <c r="I17" s="23"/>
      <c r="J17" s="22"/>
      <c r="K17" s="23"/>
      <c r="L17" s="23"/>
      <c r="M17" s="23"/>
      <c r="N17" s="22"/>
      <c r="O17" s="23"/>
      <c r="P17" s="23"/>
      <c r="Q17" s="23"/>
      <c r="R17" s="23"/>
      <c r="S17" s="22"/>
      <c r="T17" s="23"/>
      <c r="U17" s="23"/>
      <c r="V17" s="23"/>
      <c r="W17" s="22"/>
      <c r="X17" s="24"/>
      <c r="Y17" s="23"/>
      <c r="Z17" s="23"/>
      <c r="AA17" s="23"/>
    </row>
    <row r="18" spans="3:27" ht="24" customHeight="1" x14ac:dyDescent="0.3">
      <c r="C18" s="146"/>
      <c r="D18" s="146"/>
      <c r="E18" s="146"/>
      <c r="F18" s="22"/>
      <c r="G18" s="23"/>
      <c r="H18" s="23"/>
      <c r="I18" s="23"/>
      <c r="J18" s="22"/>
      <c r="K18" s="23"/>
      <c r="L18" s="23"/>
      <c r="M18" s="23"/>
      <c r="N18" s="22"/>
      <c r="O18" s="23"/>
      <c r="P18" s="25"/>
      <c r="Q18" s="25"/>
      <c r="R18" s="25"/>
      <c r="S18" s="22"/>
      <c r="T18" s="23"/>
      <c r="U18" s="23"/>
      <c r="V18" s="23"/>
      <c r="W18" s="22"/>
      <c r="X18" s="24"/>
      <c r="Y18" s="23"/>
      <c r="Z18" s="23"/>
      <c r="AA18" s="23"/>
    </row>
    <row r="19" spans="3:27" ht="24" customHeight="1" x14ac:dyDescent="0.3">
      <c r="C19" s="146"/>
      <c r="D19" s="146"/>
      <c r="E19" s="146"/>
      <c r="F19" s="22"/>
      <c r="G19" s="23"/>
      <c r="H19" s="23"/>
      <c r="I19" s="23"/>
      <c r="J19" s="22"/>
      <c r="K19" s="23"/>
      <c r="L19" s="23"/>
      <c r="M19" s="23"/>
      <c r="N19" s="22"/>
      <c r="O19" s="23"/>
      <c r="P19" s="25"/>
      <c r="Q19" s="25"/>
      <c r="R19" s="25"/>
      <c r="S19" s="22"/>
      <c r="T19" s="23"/>
      <c r="U19" s="23"/>
      <c r="V19" s="23"/>
      <c r="W19" s="22"/>
      <c r="X19" s="24"/>
      <c r="Y19" s="23"/>
      <c r="Z19" s="23"/>
      <c r="AA19" s="23"/>
    </row>
    <row r="20" spans="3:27" ht="24" customHeight="1" x14ac:dyDescent="0.3">
      <c r="C20" s="146"/>
      <c r="D20" s="146"/>
      <c r="E20" s="146"/>
      <c r="F20" s="22"/>
      <c r="G20" s="23"/>
      <c r="H20" s="23"/>
      <c r="I20" s="23"/>
      <c r="J20" s="22"/>
      <c r="K20" s="23"/>
      <c r="L20" s="23"/>
      <c r="M20" s="23"/>
      <c r="N20" s="22"/>
      <c r="O20" s="23"/>
      <c r="P20" s="25"/>
      <c r="Q20" s="25"/>
      <c r="R20" s="25"/>
      <c r="S20" s="22"/>
      <c r="T20" s="23"/>
      <c r="U20" s="23"/>
      <c r="V20" s="23"/>
      <c r="W20" s="22"/>
      <c r="X20" s="24"/>
      <c r="Y20" s="23"/>
      <c r="Z20" s="23"/>
      <c r="AA20" s="23"/>
    </row>
    <row r="21" spans="3:27" ht="24" customHeight="1" x14ac:dyDescent="0.3">
      <c r="C21" s="146"/>
      <c r="D21" s="146"/>
      <c r="E21" s="146"/>
      <c r="F21" s="22"/>
      <c r="G21" s="23"/>
      <c r="H21" s="23"/>
      <c r="I21" s="23"/>
      <c r="J21" s="22"/>
      <c r="K21" s="23"/>
      <c r="L21" s="23"/>
      <c r="M21" s="23"/>
      <c r="N21" s="22"/>
      <c r="O21" s="23"/>
      <c r="P21" s="23"/>
      <c r="Q21" s="23"/>
      <c r="R21" s="23"/>
      <c r="S21" s="22"/>
      <c r="T21" s="23"/>
      <c r="U21" s="23"/>
      <c r="V21" s="23"/>
      <c r="W21" s="22"/>
      <c r="X21" s="24"/>
      <c r="Y21" s="23"/>
      <c r="Z21" s="23"/>
      <c r="AA21" s="23"/>
    </row>
    <row r="22" spans="3:27" ht="24" customHeight="1" x14ac:dyDescent="0.3">
      <c r="C22" s="146"/>
      <c r="D22" s="146"/>
      <c r="E22" s="146"/>
      <c r="F22" s="22"/>
      <c r="G22" s="23"/>
      <c r="H22" s="23"/>
      <c r="I22" s="23"/>
      <c r="J22" s="22"/>
      <c r="K22" s="23"/>
      <c r="L22" s="23"/>
      <c r="M22" s="23"/>
      <c r="N22" s="22"/>
      <c r="O22" s="23"/>
      <c r="P22" s="23"/>
      <c r="Q22" s="23"/>
      <c r="R22" s="23"/>
      <c r="S22" s="22"/>
      <c r="T22" s="23"/>
      <c r="U22" s="23"/>
      <c r="V22" s="23"/>
      <c r="W22" s="22"/>
      <c r="X22" s="24"/>
      <c r="Y22" s="23"/>
      <c r="Z22" s="23"/>
      <c r="AA22" s="23"/>
    </row>
    <row r="23" spans="3:27" ht="24" customHeight="1" x14ac:dyDescent="0.3">
      <c r="C23" s="146"/>
      <c r="D23" s="146"/>
      <c r="E23" s="146"/>
      <c r="F23" s="22"/>
      <c r="G23" s="23"/>
      <c r="H23" s="23"/>
      <c r="I23" s="23"/>
      <c r="J23" s="22"/>
      <c r="K23" s="23"/>
      <c r="L23" s="23"/>
      <c r="M23" s="23"/>
      <c r="N23" s="22"/>
      <c r="O23" s="23"/>
      <c r="P23" s="23"/>
      <c r="Q23" s="23"/>
      <c r="R23" s="23"/>
      <c r="S23" s="22"/>
      <c r="T23" s="23"/>
      <c r="U23" s="23"/>
      <c r="V23" s="23"/>
      <c r="W23" s="22"/>
      <c r="X23" s="24"/>
      <c r="Y23" s="23"/>
      <c r="Z23" s="23"/>
      <c r="AA23" s="23"/>
    </row>
    <row r="24" spans="3:27" ht="24" customHeight="1" x14ac:dyDescent="0.3">
      <c r="C24" s="146"/>
      <c r="D24" s="146"/>
      <c r="E24" s="146"/>
      <c r="F24" s="22"/>
      <c r="G24" s="23"/>
      <c r="H24" s="23"/>
      <c r="I24" s="23"/>
      <c r="J24" s="22"/>
      <c r="K24" s="23"/>
      <c r="L24" s="23"/>
      <c r="M24" s="23"/>
      <c r="N24" s="22"/>
      <c r="O24" s="23"/>
      <c r="P24" s="23"/>
      <c r="Q24" s="23"/>
      <c r="R24" s="23"/>
      <c r="S24" s="22"/>
      <c r="T24" s="23"/>
      <c r="U24" s="23"/>
      <c r="V24" s="23"/>
      <c r="W24" s="22"/>
      <c r="X24" s="24"/>
      <c r="Y24" s="23"/>
      <c r="Z24" s="23"/>
      <c r="AA24" s="23"/>
    </row>
    <row r="25" spans="3:27" ht="24" customHeight="1" x14ac:dyDescent="0.3">
      <c r="C25" s="140" t="s">
        <v>23</v>
      </c>
      <c r="D25" s="140"/>
      <c r="E25" s="140"/>
      <c r="F25" s="26"/>
      <c r="G25" s="27"/>
      <c r="H25" s="27"/>
      <c r="I25" s="27"/>
      <c r="J25" s="26"/>
      <c r="K25" s="27"/>
      <c r="L25" s="27"/>
      <c r="M25" s="27"/>
      <c r="N25" s="26"/>
      <c r="O25" s="27"/>
      <c r="P25" s="27"/>
      <c r="Q25" s="27"/>
      <c r="R25" s="27"/>
      <c r="S25" s="26"/>
      <c r="T25" s="27"/>
      <c r="U25" s="27"/>
      <c r="V25" s="27"/>
      <c r="W25" s="26"/>
      <c r="X25" s="28"/>
      <c r="Y25" s="27"/>
      <c r="Z25" s="27"/>
      <c r="AA25" s="27"/>
    </row>
    <row r="26" spans="3:27" ht="24" customHeight="1" x14ac:dyDescent="0.3">
      <c r="C26" s="140"/>
      <c r="D26" s="140"/>
      <c r="E26" s="140"/>
      <c r="F26" s="26"/>
      <c r="G26" s="27"/>
      <c r="H26" s="27"/>
      <c r="I26" s="27"/>
      <c r="J26" s="26"/>
      <c r="K26" s="27"/>
      <c r="L26" s="27"/>
      <c r="M26" s="27"/>
      <c r="N26" s="26"/>
      <c r="O26" s="27"/>
      <c r="P26" s="27"/>
      <c r="Q26" s="27"/>
      <c r="R26" s="27"/>
      <c r="S26" s="26"/>
      <c r="T26" s="27"/>
      <c r="U26" s="27"/>
      <c r="V26" s="27"/>
      <c r="W26" s="26"/>
      <c r="X26" s="28"/>
      <c r="Y26" s="27"/>
      <c r="Z26" s="27"/>
      <c r="AA26" s="27"/>
    </row>
    <row r="27" spans="3:27" ht="24" customHeight="1" x14ac:dyDescent="0.3">
      <c r="C27" s="140"/>
      <c r="D27" s="140"/>
      <c r="E27" s="140"/>
      <c r="F27" s="26"/>
      <c r="G27" s="27"/>
      <c r="H27" s="27"/>
      <c r="I27" s="27"/>
      <c r="J27" s="26"/>
      <c r="K27" s="27"/>
      <c r="L27" s="27"/>
      <c r="M27" s="27"/>
      <c r="N27" s="26"/>
      <c r="O27" s="27"/>
      <c r="P27" s="27"/>
      <c r="Q27" s="27"/>
      <c r="R27" s="27"/>
      <c r="S27" s="26"/>
      <c r="T27" s="27"/>
      <c r="U27" s="27"/>
      <c r="V27" s="27"/>
      <c r="W27" s="26"/>
      <c r="X27" s="28"/>
      <c r="Y27" s="27"/>
      <c r="Z27" s="27"/>
      <c r="AA27" s="27"/>
    </row>
    <row r="28" spans="3:27" ht="24" customHeight="1" x14ac:dyDescent="0.3">
      <c r="C28" s="140"/>
      <c r="D28" s="140"/>
      <c r="E28" s="140"/>
      <c r="F28" s="26"/>
      <c r="G28" s="27"/>
      <c r="H28" s="27"/>
      <c r="I28" s="27"/>
      <c r="J28" s="26"/>
      <c r="K28" s="27"/>
      <c r="L28" s="27"/>
      <c r="M28" s="27"/>
      <c r="N28" s="26"/>
      <c r="O28" s="29"/>
      <c r="P28" s="29"/>
      <c r="Q28" s="29"/>
      <c r="R28" s="29"/>
      <c r="S28" s="26"/>
      <c r="T28" s="29"/>
      <c r="U28" s="29"/>
      <c r="V28" s="27"/>
      <c r="W28" s="26"/>
      <c r="X28" s="28"/>
      <c r="Y28" s="27"/>
      <c r="Z28" s="27"/>
      <c r="AA28" s="27"/>
    </row>
    <row r="29" spans="3:27" ht="24" customHeight="1" x14ac:dyDescent="0.3">
      <c r="C29" s="140"/>
      <c r="D29" s="140"/>
      <c r="E29" s="140"/>
      <c r="F29" s="26"/>
      <c r="G29" s="27"/>
      <c r="H29" s="27"/>
      <c r="I29" s="27"/>
      <c r="J29" s="26"/>
      <c r="K29" s="27"/>
      <c r="L29" s="27"/>
      <c r="M29" s="27"/>
      <c r="N29" s="26"/>
      <c r="O29" s="30"/>
      <c r="P29" s="30"/>
      <c r="Q29" s="30"/>
      <c r="R29" s="30"/>
      <c r="S29" s="26"/>
      <c r="T29" s="31"/>
      <c r="U29" s="31"/>
      <c r="V29" s="27"/>
      <c r="W29" s="26"/>
      <c r="X29" s="28"/>
      <c r="Y29" s="27"/>
      <c r="Z29" s="27"/>
      <c r="AA29" s="27"/>
    </row>
    <row r="30" spans="3:27" ht="24" customHeight="1" x14ac:dyDescent="0.3">
      <c r="C30" s="140"/>
      <c r="D30" s="140"/>
      <c r="E30" s="140"/>
      <c r="F30" s="26"/>
      <c r="G30" s="27"/>
      <c r="H30" s="27"/>
      <c r="I30" s="27"/>
      <c r="J30" s="26"/>
      <c r="K30" s="27"/>
      <c r="L30" s="27"/>
      <c r="M30" s="27"/>
      <c r="N30" s="26"/>
      <c r="O30" s="30"/>
      <c r="P30" s="30"/>
      <c r="Q30" s="30"/>
      <c r="R30" s="30"/>
      <c r="S30" s="26"/>
      <c r="T30" s="31"/>
      <c r="U30" s="31"/>
      <c r="V30" s="27"/>
      <c r="W30" s="26"/>
      <c r="X30" s="28"/>
      <c r="Y30" s="27"/>
      <c r="Z30" s="27"/>
      <c r="AA30" s="27"/>
    </row>
    <row r="31" spans="3:27" ht="24" customHeight="1" x14ac:dyDescent="0.3">
      <c r="C31" s="140"/>
      <c r="D31" s="140"/>
      <c r="E31" s="140"/>
      <c r="F31" s="26"/>
      <c r="G31" s="27"/>
      <c r="H31" s="27"/>
      <c r="I31" s="27"/>
      <c r="J31" s="26"/>
      <c r="K31" s="27"/>
      <c r="L31" s="27"/>
      <c r="M31" s="27"/>
      <c r="N31" s="26"/>
      <c r="O31" s="27"/>
      <c r="P31" s="27"/>
      <c r="Q31" s="27"/>
      <c r="R31" s="27"/>
      <c r="S31" s="26"/>
      <c r="T31" s="27"/>
      <c r="U31" s="27"/>
      <c r="V31" s="27"/>
      <c r="W31" s="26"/>
      <c r="X31" s="28"/>
      <c r="Y31" s="27"/>
      <c r="Z31" s="27"/>
      <c r="AA31" s="27"/>
    </row>
    <row r="32" spans="3:27" ht="24" customHeight="1" x14ac:dyDescent="0.3">
      <c r="C32" s="140"/>
      <c r="D32" s="140"/>
      <c r="E32" s="140"/>
      <c r="F32" s="26"/>
      <c r="G32" s="30"/>
      <c r="H32" s="30"/>
      <c r="I32" s="30"/>
      <c r="J32" s="26"/>
      <c r="K32" s="27"/>
      <c r="L32" s="27"/>
      <c r="M32" s="27"/>
      <c r="N32" s="26"/>
      <c r="O32" s="27"/>
      <c r="P32" s="27"/>
      <c r="Q32" s="27"/>
      <c r="R32" s="27"/>
      <c r="S32" s="26"/>
      <c r="T32" s="27"/>
      <c r="U32" s="27"/>
      <c r="V32" s="27"/>
      <c r="W32" s="26"/>
      <c r="X32" s="28"/>
      <c r="Y32" s="27"/>
      <c r="Z32" s="27"/>
      <c r="AA32" s="27"/>
    </row>
    <row r="33" spans="3:27" ht="24" customHeight="1" x14ac:dyDescent="0.3">
      <c r="C33" s="140"/>
      <c r="D33" s="140"/>
      <c r="E33" s="140"/>
      <c r="F33" s="26"/>
      <c r="G33" s="32"/>
      <c r="H33" s="32"/>
      <c r="I33" s="32"/>
      <c r="J33" s="26"/>
      <c r="K33" s="27"/>
      <c r="L33" s="27"/>
      <c r="M33" s="27"/>
      <c r="N33" s="26"/>
      <c r="O33" s="27"/>
      <c r="P33" s="27"/>
      <c r="Q33" s="27"/>
      <c r="R33" s="27"/>
      <c r="S33" s="26"/>
      <c r="T33" s="27"/>
      <c r="U33" s="27"/>
      <c r="V33" s="27"/>
      <c r="W33" s="26"/>
      <c r="X33" s="28"/>
      <c r="Y33" s="27"/>
      <c r="Z33" s="27"/>
      <c r="AA33" s="27"/>
    </row>
    <row r="34" spans="3:27" ht="24" customHeight="1" x14ac:dyDescent="0.3">
      <c r="C34" s="140"/>
      <c r="D34" s="140"/>
      <c r="E34" s="140"/>
      <c r="F34" s="26"/>
      <c r="G34" s="33"/>
      <c r="H34" s="33"/>
      <c r="I34" s="33"/>
      <c r="J34" s="26"/>
      <c r="K34" s="27"/>
      <c r="L34" s="27"/>
      <c r="M34" s="27"/>
      <c r="N34" s="26"/>
      <c r="O34" s="27"/>
      <c r="P34" s="27"/>
      <c r="Q34" s="27"/>
      <c r="R34" s="27"/>
      <c r="S34" s="26"/>
      <c r="T34" s="27"/>
      <c r="U34" s="27"/>
      <c r="V34" s="27"/>
      <c r="W34" s="26"/>
      <c r="X34" s="28"/>
      <c r="Y34" s="27"/>
      <c r="Z34" s="27"/>
      <c r="AA34" s="27"/>
    </row>
  </sheetData>
  <mergeCells count="14">
    <mergeCell ref="C4:AA4"/>
    <mergeCell ref="C7:E11"/>
    <mergeCell ref="F7:H11"/>
    <mergeCell ref="I7:K11"/>
    <mergeCell ref="Y8:Z8"/>
    <mergeCell ref="Y9:Z9"/>
    <mergeCell ref="Y10:Z11"/>
    <mergeCell ref="C25:E34"/>
    <mergeCell ref="C12:E13"/>
    <mergeCell ref="F12:H12"/>
    <mergeCell ref="I12:K12"/>
    <mergeCell ref="F13:H13"/>
    <mergeCell ref="I13:K13"/>
    <mergeCell ref="C15:E24"/>
  </mergeCells>
  <pageMargins left="0.511811024" right="0.511811024" top="0.78740157499999996" bottom="0.78740157499999996" header="0.31496062000000002" footer="0.31496062000000002"/>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64F6-23CE-413E-9B36-DDDD43B1BC8E}">
  <sheetPr codeName="Planilha2"/>
  <dimension ref="A8:T94"/>
  <sheetViews>
    <sheetView showGridLines="0" workbookViewId="0">
      <selection activeCell="D99" sqref="D99:D100"/>
    </sheetView>
  </sheetViews>
  <sheetFormatPr defaultRowHeight="12.75" x14ac:dyDescent="0.2"/>
  <cols>
    <col min="1" max="1" width="3.7109375" customWidth="1"/>
    <col min="2" max="2" width="3.5703125" customWidth="1"/>
    <col min="3" max="3" width="3" customWidth="1"/>
    <col min="4" max="4" width="44.140625" bestFit="1" customWidth="1"/>
    <col min="5" max="5" width="6.85546875" customWidth="1"/>
    <col min="6" max="6" width="5.85546875" customWidth="1"/>
    <col min="7" max="7" width="6.28515625" customWidth="1"/>
    <col min="8" max="8" width="5.5703125" bestFit="1" customWidth="1"/>
    <col min="9" max="9" width="10.5703125" bestFit="1" customWidth="1"/>
    <col min="10" max="10" width="18.28515625" customWidth="1"/>
    <col min="11" max="11" width="4.42578125" customWidth="1"/>
    <col min="12" max="12" width="4.28515625" customWidth="1"/>
    <col min="13" max="13" width="6.7109375" customWidth="1"/>
    <col min="19" max="19" width="10" customWidth="1"/>
    <col min="20" max="20" width="6.7109375" customWidth="1"/>
  </cols>
  <sheetData>
    <row r="8" spans="1:20" ht="13.5" thickBot="1" x14ac:dyDescent="0.25"/>
    <row r="9" spans="1:20" ht="31.9" customHeight="1" thickTop="1" x14ac:dyDescent="0.25">
      <c r="A9" s="35"/>
      <c r="B9" s="37"/>
      <c r="C9" s="64" t="s">
        <v>24</v>
      </c>
      <c r="D9" s="64"/>
      <c r="E9" s="64"/>
      <c r="F9" s="64"/>
      <c r="G9" s="64"/>
      <c r="H9" s="65"/>
      <c r="I9" s="65"/>
      <c r="J9" s="65"/>
      <c r="K9" s="65"/>
      <c r="L9" s="38"/>
      <c r="M9" s="38"/>
      <c r="N9" s="38"/>
      <c r="O9" s="38"/>
      <c r="P9" s="38"/>
      <c r="Q9" s="38"/>
      <c r="R9" s="38"/>
      <c r="S9" s="38"/>
      <c r="T9" s="39"/>
    </row>
    <row r="10" spans="1:20" ht="21" customHeight="1" x14ac:dyDescent="0.25">
      <c r="A10" s="35"/>
      <c r="B10" s="40"/>
      <c r="C10" s="35"/>
      <c r="D10" s="35"/>
      <c r="E10" s="35"/>
      <c r="F10" s="35"/>
      <c r="G10" s="35"/>
      <c r="T10" s="41"/>
    </row>
    <row r="11" spans="1:20" ht="13.5" x14ac:dyDescent="0.25">
      <c r="A11" s="35"/>
      <c r="B11" s="40"/>
      <c r="C11" s="35"/>
      <c r="D11" s="35"/>
      <c r="E11" s="35"/>
      <c r="F11" s="35"/>
      <c r="G11" s="35"/>
      <c r="T11" s="41"/>
    </row>
    <row r="12" spans="1:20" ht="13.5" x14ac:dyDescent="0.25">
      <c r="A12" s="35"/>
      <c r="B12" s="40"/>
      <c r="C12" s="35"/>
      <c r="D12" s="35"/>
      <c r="E12" s="35"/>
      <c r="F12" s="35"/>
      <c r="G12" s="35"/>
      <c r="H12" s="35"/>
      <c r="I12" s="35"/>
      <c r="J12" s="35"/>
      <c r="K12" s="35"/>
      <c r="L12" s="35"/>
      <c r="T12" s="41"/>
    </row>
    <row r="13" spans="1:20" ht="13.5" x14ac:dyDescent="0.25">
      <c r="A13" s="35"/>
      <c r="B13" s="40"/>
      <c r="C13" s="35"/>
      <c r="F13" s="35"/>
      <c r="G13" s="35"/>
      <c r="T13" s="41"/>
    </row>
    <row r="14" spans="1:20" ht="13.5" x14ac:dyDescent="0.25">
      <c r="A14" s="35"/>
      <c r="B14" s="40"/>
      <c r="C14" s="35"/>
      <c r="D14" s="121" t="s">
        <v>25</v>
      </c>
      <c r="E14" s="122" t="s">
        <v>26</v>
      </c>
      <c r="T14" s="44"/>
    </row>
    <row r="15" spans="1:20" ht="13.5" x14ac:dyDescent="0.25">
      <c r="A15" s="35"/>
      <c r="B15" s="40"/>
      <c r="C15" s="35"/>
      <c r="D15" s="123" t="s">
        <v>19</v>
      </c>
      <c r="E15" s="137">
        <v>3</v>
      </c>
      <c r="G15" s="36"/>
      <c r="H15" s="36"/>
      <c r="I15" s="36"/>
      <c r="J15" s="36"/>
      <c r="K15" s="36"/>
      <c r="L15" s="36"/>
      <c r="M15" s="36"/>
      <c r="N15" s="36"/>
      <c r="O15" s="36"/>
      <c r="P15" s="36"/>
      <c r="Q15" s="36"/>
      <c r="R15" s="36"/>
      <c r="S15" s="36"/>
      <c r="T15" s="62"/>
    </row>
    <row r="16" spans="1:20" ht="13.5" x14ac:dyDescent="0.25">
      <c r="A16" s="35"/>
      <c r="B16" s="40"/>
      <c r="C16" s="35"/>
      <c r="D16" s="120" t="s">
        <v>69</v>
      </c>
      <c r="E16" s="137">
        <v>3</v>
      </c>
      <c r="T16" s="44"/>
    </row>
    <row r="17" spans="1:20" ht="13.5" x14ac:dyDescent="0.25">
      <c r="A17" s="35"/>
      <c r="B17" s="40"/>
      <c r="C17" s="35"/>
      <c r="D17" s="123" t="s">
        <v>20</v>
      </c>
      <c r="E17" s="137">
        <v>5</v>
      </c>
      <c r="T17" s="44"/>
    </row>
    <row r="18" spans="1:20" ht="13.5" x14ac:dyDescent="0.25">
      <c r="A18" s="35"/>
      <c r="B18" s="40"/>
      <c r="C18" s="35"/>
      <c r="D18" s="120" t="s">
        <v>65</v>
      </c>
      <c r="E18" s="137">
        <v>5</v>
      </c>
      <c r="T18" s="44"/>
    </row>
    <row r="19" spans="1:20" ht="13.5" x14ac:dyDescent="0.25">
      <c r="A19" s="35"/>
      <c r="B19" s="40"/>
      <c r="C19" s="35"/>
      <c r="D19" s="123" t="s">
        <v>27</v>
      </c>
      <c r="E19" s="137">
        <v>8</v>
      </c>
      <c r="T19" s="44"/>
    </row>
    <row r="20" spans="1:20" x14ac:dyDescent="0.2">
      <c r="B20" s="42"/>
      <c r="T20" s="44"/>
    </row>
    <row r="21" spans="1:20" x14ac:dyDescent="0.2">
      <c r="B21" s="42"/>
      <c r="T21" s="44"/>
    </row>
    <row r="22" spans="1:20" x14ac:dyDescent="0.2">
      <c r="B22" s="42"/>
      <c r="T22" s="44"/>
    </row>
    <row r="23" spans="1:20" x14ac:dyDescent="0.2">
      <c r="B23" s="42"/>
      <c r="T23" s="44"/>
    </row>
    <row r="24" spans="1:20" x14ac:dyDescent="0.2">
      <c r="B24" s="42"/>
      <c r="T24" s="44"/>
    </row>
    <row r="25" spans="1:20" x14ac:dyDescent="0.2">
      <c r="B25" s="42"/>
      <c r="T25" s="44"/>
    </row>
    <row r="26" spans="1:20" x14ac:dyDescent="0.2">
      <c r="B26" s="42"/>
      <c r="T26" s="44"/>
    </row>
    <row r="27" spans="1:20" x14ac:dyDescent="0.2">
      <c r="B27" s="42"/>
      <c r="T27" s="44"/>
    </row>
    <row r="28" spans="1:20" x14ac:dyDescent="0.2">
      <c r="B28" s="42"/>
      <c r="T28" s="44"/>
    </row>
    <row r="29" spans="1:20" x14ac:dyDescent="0.2">
      <c r="B29" s="42"/>
      <c r="T29" s="44"/>
    </row>
    <row r="30" spans="1:20" x14ac:dyDescent="0.2">
      <c r="B30" s="42"/>
      <c r="T30" s="44"/>
    </row>
    <row r="31" spans="1:20" x14ac:dyDescent="0.2">
      <c r="B31" s="42"/>
      <c r="T31" s="44"/>
    </row>
    <row r="32" spans="1:20" ht="15" x14ac:dyDescent="0.2">
      <c r="B32" s="42"/>
      <c r="C32" s="63" t="s">
        <v>28</v>
      </c>
      <c r="T32" s="44"/>
    </row>
    <row r="33" spans="2:20" x14ac:dyDescent="0.2">
      <c r="B33" s="42"/>
      <c r="T33" s="41"/>
    </row>
    <row r="34" spans="2:20" x14ac:dyDescent="0.2">
      <c r="B34" s="42"/>
      <c r="D34" s="138" t="s">
        <v>29</v>
      </c>
      <c r="E34" s="114"/>
      <c r="F34" s="114"/>
      <c r="G34" s="114"/>
      <c r="I34" s="36"/>
      <c r="J34" s="36"/>
      <c r="K34" s="36"/>
      <c r="L34" s="36"/>
      <c r="M34" s="36"/>
      <c r="N34" s="36"/>
      <c r="O34" s="36"/>
      <c r="P34" s="36"/>
      <c r="Q34" s="36"/>
      <c r="R34" s="36"/>
      <c r="S34" s="36"/>
      <c r="T34" s="43"/>
    </row>
    <row r="35" spans="2:20" ht="36" x14ac:dyDescent="0.2">
      <c r="B35" s="42"/>
      <c r="D35" s="114"/>
      <c r="E35" s="119" t="s">
        <v>62</v>
      </c>
      <c r="F35" s="119" t="s">
        <v>63</v>
      </c>
      <c r="G35" s="117" t="s">
        <v>27</v>
      </c>
      <c r="T35" s="41"/>
    </row>
    <row r="36" spans="2:20" x14ac:dyDescent="0.2">
      <c r="B36" s="42"/>
      <c r="D36" s="115" t="s">
        <v>19</v>
      </c>
      <c r="E36" s="135">
        <v>3</v>
      </c>
      <c r="F36" s="135"/>
      <c r="G36" s="136">
        <v>3</v>
      </c>
      <c r="T36" s="41"/>
    </row>
    <row r="37" spans="2:20" x14ac:dyDescent="0.2">
      <c r="B37" s="42"/>
      <c r="D37" s="116" t="s">
        <v>69</v>
      </c>
      <c r="E37" s="135">
        <v>3</v>
      </c>
      <c r="F37" s="135"/>
      <c r="G37" s="136">
        <v>3</v>
      </c>
      <c r="T37" s="41"/>
    </row>
    <row r="38" spans="2:20" x14ac:dyDescent="0.2">
      <c r="B38" s="42"/>
      <c r="D38" s="115" t="s">
        <v>20</v>
      </c>
      <c r="E38" s="135">
        <v>1</v>
      </c>
      <c r="F38" s="135">
        <v>4</v>
      </c>
      <c r="G38" s="136">
        <v>5</v>
      </c>
      <c r="T38" s="41"/>
    </row>
    <row r="39" spans="2:20" x14ac:dyDescent="0.2">
      <c r="B39" s="42"/>
      <c r="D39" s="116" t="s">
        <v>65</v>
      </c>
      <c r="E39" s="135">
        <v>1</v>
      </c>
      <c r="F39" s="135">
        <v>4</v>
      </c>
      <c r="G39" s="136">
        <v>5</v>
      </c>
      <c r="T39" s="41"/>
    </row>
    <row r="40" spans="2:20" x14ac:dyDescent="0.2">
      <c r="B40" s="42"/>
      <c r="D40" s="118" t="s">
        <v>27</v>
      </c>
      <c r="E40" s="135">
        <v>4</v>
      </c>
      <c r="F40" s="135">
        <v>4</v>
      </c>
      <c r="G40" s="136">
        <v>8</v>
      </c>
      <c r="T40" s="41"/>
    </row>
    <row r="41" spans="2:20" x14ac:dyDescent="0.2">
      <c r="B41" s="42"/>
      <c r="T41" s="41"/>
    </row>
    <row r="42" spans="2:20" x14ac:dyDescent="0.2">
      <c r="B42" s="42"/>
      <c r="T42" s="41"/>
    </row>
    <row r="43" spans="2:20" x14ac:dyDescent="0.2">
      <c r="B43" s="42"/>
      <c r="T43" s="41"/>
    </row>
    <row r="44" spans="2:20" x14ac:dyDescent="0.2">
      <c r="B44" s="42"/>
      <c r="T44" s="41"/>
    </row>
    <row r="45" spans="2:20" x14ac:dyDescent="0.2">
      <c r="B45" s="42"/>
      <c r="T45" s="41"/>
    </row>
    <row r="46" spans="2:20" x14ac:dyDescent="0.2">
      <c r="B46" s="42"/>
      <c r="T46" s="41"/>
    </row>
    <row r="47" spans="2:20" x14ac:dyDescent="0.2">
      <c r="B47" s="42"/>
      <c r="T47" s="41"/>
    </row>
    <row r="48" spans="2:20" x14ac:dyDescent="0.2">
      <c r="B48" s="42"/>
      <c r="T48" s="41"/>
    </row>
    <row r="49" spans="2:20" x14ac:dyDescent="0.2">
      <c r="B49" s="42"/>
      <c r="T49" s="41"/>
    </row>
    <row r="50" spans="2:20" x14ac:dyDescent="0.2">
      <c r="B50" s="42"/>
      <c r="T50" s="41"/>
    </row>
    <row r="51" spans="2:20" x14ac:dyDescent="0.2">
      <c r="B51" s="42"/>
      <c r="T51" s="41"/>
    </row>
    <row r="52" spans="2:20" x14ac:dyDescent="0.2">
      <c r="B52" s="42"/>
      <c r="T52" s="41"/>
    </row>
    <row r="53" spans="2:20" ht="15" x14ac:dyDescent="0.2">
      <c r="B53" s="42"/>
      <c r="C53" s="63" t="s">
        <v>30</v>
      </c>
      <c r="D53" s="66"/>
      <c r="E53" s="66"/>
      <c r="F53" s="66"/>
      <c r="G53" s="66"/>
      <c r="H53" s="66"/>
      <c r="I53" s="66"/>
      <c r="J53" s="66"/>
      <c r="K53" s="66"/>
      <c r="L53" s="66"/>
      <c r="M53" s="66"/>
      <c r="N53" s="66"/>
      <c r="O53" s="66"/>
      <c r="P53" s="66"/>
      <c r="Q53" s="66"/>
      <c r="T53" s="41"/>
    </row>
    <row r="54" spans="2:20" ht="15" x14ac:dyDescent="0.2">
      <c r="B54" s="42"/>
      <c r="C54" s="63"/>
      <c r="D54" s="66"/>
      <c r="E54" s="66"/>
      <c r="F54" s="66"/>
      <c r="G54" s="66"/>
      <c r="H54" s="66"/>
      <c r="I54" s="66"/>
      <c r="J54" s="66"/>
      <c r="K54" s="66"/>
      <c r="L54" s="66"/>
      <c r="M54" s="66"/>
      <c r="N54" s="66"/>
      <c r="O54" s="66"/>
      <c r="P54" s="66"/>
      <c r="Q54" s="66"/>
      <c r="T54" s="41"/>
    </row>
    <row r="55" spans="2:20" ht="15.75" x14ac:dyDescent="0.25">
      <c r="B55" s="42"/>
      <c r="C55" s="63"/>
      <c r="D55" s="139" t="s">
        <v>31</v>
      </c>
      <c r="E55" s="114"/>
      <c r="F55" s="114"/>
      <c r="G55" s="114"/>
      <c r="H55" s="114"/>
      <c r="J55" s="66"/>
      <c r="K55" s="66"/>
      <c r="L55" s="66"/>
      <c r="M55" s="66"/>
      <c r="N55" s="66"/>
      <c r="O55" s="66"/>
      <c r="P55" s="66"/>
      <c r="Q55" s="66"/>
      <c r="T55" s="41"/>
    </row>
    <row r="56" spans="2:20" ht="51" x14ac:dyDescent="0.2">
      <c r="B56" s="42"/>
      <c r="C56" s="63"/>
      <c r="D56" s="114"/>
      <c r="E56" s="132" t="s">
        <v>75</v>
      </c>
      <c r="F56" s="132" t="s">
        <v>74</v>
      </c>
      <c r="G56" s="132" t="s">
        <v>121</v>
      </c>
      <c r="H56" s="124" t="s">
        <v>27</v>
      </c>
      <c r="J56" s="66"/>
      <c r="K56" s="66"/>
      <c r="L56" s="66"/>
      <c r="M56" s="66"/>
      <c r="N56" s="66"/>
      <c r="O56" s="66"/>
      <c r="P56" s="66"/>
      <c r="Q56" s="66"/>
      <c r="T56" s="41"/>
    </row>
    <row r="57" spans="2:20" ht="15.75" x14ac:dyDescent="0.25">
      <c r="B57" s="42"/>
      <c r="C57" s="63"/>
      <c r="D57" s="125" t="s">
        <v>19</v>
      </c>
      <c r="E57" s="133"/>
      <c r="F57" s="133">
        <v>3</v>
      </c>
      <c r="G57" s="133"/>
      <c r="H57" s="134">
        <v>3</v>
      </c>
      <c r="J57" s="66"/>
      <c r="K57" s="66"/>
      <c r="L57" s="66"/>
      <c r="M57" s="66"/>
      <c r="N57" s="66"/>
      <c r="O57" s="66"/>
      <c r="P57" s="66"/>
      <c r="Q57" s="66"/>
      <c r="T57" s="41"/>
    </row>
    <row r="58" spans="2:20" ht="15.75" x14ac:dyDescent="0.25">
      <c r="B58" s="42"/>
      <c r="C58" s="63"/>
      <c r="D58" s="116" t="s">
        <v>69</v>
      </c>
      <c r="E58" s="133"/>
      <c r="F58" s="133">
        <v>3</v>
      </c>
      <c r="G58" s="133"/>
      <c r="H58" s="134">
        <v>3</v>
      </c>
      <c r="J58" s="66"/>
      <c r="K58" s="66"/>
      <c r="L58" s="66"/>
      <c r="M58" s="66"/>
      <c r="N58" s="66"/>
      <c r="O58" s="66"/>
      <c r="P58" s="66"/>
      <c r="Q58" s="66"/>
      <c r="T58" s="41"/>
    </row>
    <row r="59" spans="2:20" ht="15.75" x14ac:dyDescent="0.25">
      <c r="B59" s="42"/>
      <c r="C59" s="63"/>
      <c r="D59" s="125" t="s">
        <v>20</v>
      </c>
      <c r="E59" s="133">
        <v>1</v>
      </c>
      <c r="F59" s="133">
        <v>2</v>
      </c>
      <c r="G59" s="133">
        <v>2</v>
      </c>
      <c r="H59" s="134">
        <v>5</v>
      </c>
      <c r="J59" s="66"/>
      <c r="K59" s="66"/>
      <c r="L59" s="66"/>
      <c r="M59" s="66"/>
      <c r="N59" s="66"/>
      <c r="O59" s="66"/>
      <c r="P59" s="66"/>
      <c r="Q59" s="66"/>
      <c r="T59" s="41"/>
    </row>
    <row r="60" spans="2:20" ht="15.75" x14ac:dyDescent="0.25">
      <c r="B60" s="42"/>
      <c r="C60" s="63"/>
      <c r="D60" s="116" t="s">
        <v>65</v>
      </c>
      <c r="E60" s="133">
        <v>1</v>
      </c>
      <c r="F60" s="133">
        <v>2</v>
      </c>
      <c r="G60" s="133">
        <v>2</v>
      </c>
      <c r="H60" s="134">
        <v>5</v>
      </c>
      <c r="J60" s="66"/>
      <c r="K60" s="66"/>
      <c r="L60" s="66"/>
      <c r="M60" s="66"/>
      <c r="N60" s="66"/>
      <c r="O60" s="66"/>
      <c r="P60" s="66"/>
      <c r="Q60" s="66"/>
      <c r="T60" s="41"/>
    </row>
    <row r="61" spans="2:20" ht="15.75" x14ac:dyDescent="0.25">
      <c r="B61" s="42"/>
      <c r="C61" s="63"/>
      <c r="D61" s="125" t="s">
        <v>27</v>
      </c>
      <c r="E61" s="133">
        <v>1</v>
      </c>
      <c r="F61" s="133">
        <v>5</v>
      </c>
      <c r="G61" s="133">
        <v>2</v>
      </c>
      <c r="H61" s="134">
        <v>8</v>
      </c>
      <c r="J61" s="66"/>
      <c r="K61" s="66"/>
      <c r="L61" s="66"/>
      <c r="M61" s="66"/>
      <c r="N61" s="66"/>
      <c r="O61" s="66"/>
      <c r="P61" s="66"/>
      <c r="Q61" s="66"/>
      <c r="T61" s="41"/>
    </row>
    <row r="62" spans="2:20" ht="15" x14ac:dyDescent="0.2">
      <c r="B62" s="42"/>
      <c r="C62" s="63"/>
      <c r="J62" s="66"/>
      <c r="K62" s="66"/>
      <c r="L62" s="66"/>
      <c r="M62" s="66"/>
      <c r="N62" s="66"/>
      <c r="O62" s="66"/>
      <c r="P62" s="66"/>
      <c r="Q62" s="66"/>
      <c r="T62" s="41"/>
    </row>
    <row r="63" spans="2:20" ht="15" x14ac:dyDescent="0.2">
      <c r="B63" s="42"/>
      <c r="C63" s="63"/>
      <c r="J63" s="66"/>
      <c r="K63" s="66"/>
      <c r="L63" s="66"/>
      <c r="M63" s="66"/>
      <c r="N63" s="66"/>
      <c r="O63" s="66"/>
      <c r="P63" s="66"/>
      <c r="Q63" s="66"/>
      <c r="T63" s="41"/>
    </row>
    <row r="64" spans="2:20" ht="15" x14ac:dyDescent="0.2">
      <c r="B64" s="42"/>
      <c r="C64" s="63"/>
      <c r="I64" s="66"/>
      <c r="J64" s="66"/>
      <c r="K64" s="66"/>
      <c r="L64" s="66"/>
      <c r="M64" s="66"/>
      <c r="N64" s="66"/>
      <c r="O64" s="66"/>
      <c r="P64" s="66"/>
      <c r="Q64" s="66"/>
      <c r="T64" s="41"/>
    </row>
    <row r="65" spans="2:20" ht="15" x14ac:dyDescent="0.2">
      <c r="B65" s="42"/>
      <c r="C65" s="63"/>
      <c r="I65" s="66"/>
      <c r="J65" s="66"/>
      <c r="K65" s="66"/>
      <c r="L65" s="66"/>
      <c r="M65" s="66"/>
      <c r="N65" s="66"/>
      <c r="O65" s="66"/>
      <c r="P65" s="66"/>
      <c r="Q65" s="66"/>
      <c r="T65" s="41"/>
    </row>
    <row r="66" spans="2:20" ht="15" x14ac:dyDescent="0.2">
      <c r="B66" s="42"/>
      <c r="C66" s="63"/>
      <c r="I66" s="66"/>
      <c r="J66" s="66"/>
      <c r="K66" s="66"/>
      <c r="L66" s="66"/>
      <c r="M66" s="66"/>
      <c r="N66" s="66"/>
      <c r="O66" s="66"/>
      <c r="P66" s="66"/>
      <c r="Q66" s="66"/>
      <c r="T66" s="41"/>
    </row>
    <row r="67" spans="2:20" ht="15" x14ac:dyDescent="0.2">
      <c r="B67" s="42"/>
      <c r="C67" s="63"/>
      <c r="I67" s="66"/>
      <c r="J67" s="66"/>
      <c r="K67" s="66"/>
      <c r="L67" s="66"/>
      <c r="M67" s="66"/>
      <c r="N67" s="66"/>
      <c r="O67" s="66"/>
      <c r="P67" s="66"/>
      <c r="Q67" s="66"/>
      <c r="T67" s="41"/>
    </row>
    <row r="68" spans="2:20" x14ac:dyDescent="0.2">
      <c r="B68" s="42"/>
      <c r="I68" s="66"/>
      <c r="J68" s="66"/>
      <c r="K68" s="66"/>
      <c r="L68" s="66"/>
      <c r="M68" s="66"/>
      <c r="N68" s="66"/>
      <c r="O68" s="66"/>
      <c r="P68" s="66"/>
      <c r="Q68" s="66"/>
      <c r="T68" s="41"/>
    </row>
    <row r="69" spans="2:20" ht="15.75" x14ac:dyDescent="0.25">
      <c r="B69" s="42"/>
      <c r="C69" s="63"/>
      <c r="D69" s="70"/>
      <c r="E69" s="71"/>
      <c r="F69" s="71"/>
      <c r="G69" s="71"/>
      <c r="H69" s="71"/>
      <c r="I69" s="66"/>
      <c r="J69" s="66"/>
      <c r="K69" s="66"/>
      <c r="L69" s="66"/>
      <c r="M69" s="66"/>
      <c r="N69" s="66"/>
      <c r="O69" s="66"/>
      <c r="P69" s="66"/>
      <c r="Q69" s="66"/>
      <c r="T69" s="41"/>
    </row>
    <row r="70" spans="2:20" ht="15.75" x14ac:dyDescent="0.25">
      <c r="B70" s="42"/>
      <c r="C70" s="63"/>
      <c r="D70" s="70"/>
      <c r="E70" s="71"/>
      <c r="F70" s="71"/>
      <c r="G70" s="71"/>
      <c r="H70" s="71"/>
      <c r="I70" s="66"/>
      <c r="J70" s="66"/>
      <c r="K70" s="66"/>
      <c r="L70" s="66"/>
      <c r="M70" s="66"/>
      <c r="N70" s="66"/>
      <c r="O70" s="66"/>
      <c r="P70" s="66"/>
      <c r="Q70" s="66"/>
      <c r="T70" s="41"/>
    </row>
    <row r="71" spans="2:20" ht="15" x14ac:dyDescent="0.25">
      <c r="B71" s="42"/>
      <c r="D71" s="70"/>
      <c r="E71" s="71"/>
      <c r="F71" s="71"/>
      <c r="G71" s="71"/>
      <c r="H71" s="71"/>
      <c r="I71" s="66"/>
      <c r="J71" s="66"/>
      <c r="K71" s="66"/>
      <c r="L71" s="66"/>
      <c r="M71" s="66"/>
      <c r="N71" s="66"/>
      <c r="O71" s="66"/>
      <c r="P71" s="66"/>
      <c r="Q71" s="66"/>
      <c r="T71" s="41"/>
    </row>
    <row r="72" spans="2:20" ht="15" x14ac:dyDescent="0.25">
      <c r="B72" s="42"/>
      <c r="D72" s="70"/>
      <c r="E72" s="71"/>
      <c r="F72" s="71"/>
      <c r="G72" s="71"/>
      <c r="H72" s="71"/>
      <c r="I72" s="66"/>
      <c r="J72" s="66"/>
      <c r="K72" s="66"/>
      <c r="L72" s="66"/>
      <c r="M72" s="66"/>
      <c r="N72" s="66"/>
      <c r="O72" s="66"/>
      <c r="P72" s="66"/>
      <c r="Q72" s="66"/>
      <c r="T72" s="41"/>
    </row>
    <row r="73" spans="2:20" ht="15.75" x14ac:dyDescent="0.25">
      <c r="B73" s="42"/>
      <c r="C73" s="63" t="s">
        <v>32</v>
      </c>
      <c r="D73" s="70"/>
      <c r="E73" s="71"/>
      <c r="F73" s="71"/>
      <c r="G73" s="71"/>
      <c r="H73" s="71"/>
      <c r="I73" s="66"/>
      <c r="J73" s="66"/>
      <c r="K73" s="66"/>
      <c r="L73" s="66"/>
      <c r="M73" s="66"/>
      <c r="N73" s="66"/>
      <c r="O73" s="66"/>
      <c r="P73" s="66"/>
      <c r="Q73" s="66"/>
      <c r="T73" s="41"/>
    </row>
    <row r="74" spans="2:20" ht="15" x14ac:dyDescent="0.25">
      <c r="B74" s="42"/>
      <c r="D74" s="70"/>
      <c r="E74" s="71"/>
      <c r="F74" s="71"/>
      <c r="G74" s="71"/>
      <c r="H74" s="71"/>
      <c r="I74" s="66"/>
      <c r="J74" s="66"/>
      <c r="K74" s="66"/>
      <c r="L74" s="66"/>
      <c r="M74" s="66"/>
      <c r="N74" s="66"/>
      <c r="O74" s="66"/>
      <c r="P74" s="66"/>
      <c r="Q74" s="66"/>
      <c r="T74" s="41"/>
    </row>
    <row r="75" spans="2:20" ht="15" x14ac:dyDescent="0.25">
      <c r="B75" s="42"/>
      <c r="D75" s="70"/>
      <c r="E75" s="71"/>
      <c r="F75" s="71"/>
      <c r="G75" s="71"/>
      <c r="H75" s="71"/>
      <c r="I75" s="66"/>
      <c r="J75" s="66"/>
      <c r="K75" s="66"/>
      <c r="L75" s="66"/>
      <c r="M75" s="66"/>
      <c r="N75" s="66"/>
      <c r="O75" s="66"/>
      <c r="P75" s="66"/>
      <c r="Q75" s="66"/>
      <c r="T75" s="41"/>
    </row>
    <row r="76" spans="2:20" ht="15" x14ac:dyDescent="0.25">
      <c r="B76" s="42"/>
      <c r="D76" s="70"/>
      <c r="E76" s="71"/>
      <c r="F76" s="71"/>
      <c r="G76" s="71"/>
      <c r="H76" s="71"/>
      <c r="I76" s="66"/>
      <c r="J76" s="66"/>
      <c r="K76" s="66"/>
      <c r="L76" s="66"/>
      <c r="M76" s="66"/>
      <c r="N76" s="66"/>
      <c r="O76" s="66"/>
      <c r="P76" s="66"/>
      <c r="Q76" s="66"/>
      <c r="T76" s="41"/>
    </row>
    <row r="77" spans="2:20" ht="15" x14ac:dyDescent="0.25">
      <c r="B77" s="42"/>
      <c r="D77" s="70"/>
      <c r="E77" s="71"/>
      <c r="F77" s="71"/>
      <c r="G77" s="71"/>
      <c r="H77" s="71"/>
      <c r="I77" s="66"/>
      <c r="J77" s="66"/>
      <c r="K77" s="66"/>
      <c r="L77" s="66"/>
      <c r="M77" s="66"/>
      <c r="N77" s="66"/>
      <c r="O77" s="66"/>
      <c r="P77" s="66"/>
      <c r="Q77" s="66"/>
      <c r="T77" s="41"/>
    </row>
    <row r="78" spans="2:20" ht="15" x14ac:dyDescent="0.25">
      <c r="B78" s="42"/>
      <c r="D78" s="70"/>
      <c r="E78" s="71"/>
      <c r="F78" s="71"/>
      <c r="G78" s="71"/>
      <c r="H78" s="71"/>
      <c r="I78" s="66"/>
      <c r="J78" s="66"/>
      <c r="K78" s="66"/>
      <c r="L78" s="66"/>
      <c r="M78" s="66"/>
      <c r="N78" s="66"/>
      <c r="O78" s="66"/>
      <c r="P78" s="66"/>
      <c r="Q78" s="66"/>
      <c r="T78" s="41"/>
    </row>
    <row r="79" spans="2:20" ht="15" x14ac:dyDescent="0.25">
      <c r="B79" s="42"/>
      <c r="D79" s="70"/>
      <c r="E79" s="71"/>
      <c r="F79" s="71"/>
      <c r="G79" s="71"/>
      <c r="H79" s="71"/>
      <c r="I79" s="66"/>
      <c r="J79" s="66"/>
      <c r="K79" s="66"/>
      <c r="L79" s="66"/>
      <c r="M79" s="66"/>
      <c r="N79" s="66"/>
      <c r="O79" s="66"/>
      <c r="P79" s="66"/>
      <c r="Q79" s="66"/>
      <c r="T79" s="41"/>
    </row>
    <row r="80" spans="2:20" ht="15" x14ac:dyDescent="0.25">
      <c r="B80" s="42"/>
      <c r="D80" s="70"/>
      <c r="E80" s="71"/>
      <c r="F80" s="71"/>
      <c r="G80" s="71"/>
      <c r="H80" s="71"/>
      <c r="I80" s="66"/>
      <c r="J80" s="66"/>
      <c r="K80" s="66"/>
      <c r="L80" s="66"/>
      <c r="M80" s="66"/>
      <c r="N80" s="66"/>
      <c r="O80" s="66"/>
      <c r="P80" s="66"/>
      <c r="Q80" s="66"/>
      <c r="T80" s="41"/>
    </row>
    <row r="81" spans="2:20" ht="15" x14ac:dyDescent="0.25">
      <c r="B81" s="42"/>
      <c r="D81" s="70"/>
      <c r="E81" s="71"/>
      <c r="F81" s="71"/>
      <c r="G81" s="71"/>
      <c r="H81" s="71"/>
      <c r="I81" s="66"/>
      <c r="J81" s="66"/>
      <c r="K81" s="66"/>
      <c r="L81" s="66"/>
      <c r="M81" s="66"/>
      <c r="N81" s="66"/>
      <c r="O81" s="66"/>
      <c r="P81" s="66"/>
      <c r="Q81" s="66"/>
      <c r="T81" s="41"/>
    </row>
    <row r="82" spans="2:20" ht="15" x14ac:dyDescent="0.25">
      <c r="B82" s="42"/>
      <c r="D82" s="70"/>
      <c r="E82" s="71"/>
      <c r="F82" s="71"/>
      <c r="G82" s="71"/>
      <c r="H82" s="71"/>
      <c r="I82" s="66"/>
      <c r="J82" s="66"/>
      <c r="K82" s="66"/>
      <c r="L82" s="66"/>
      <c r="M82" s="66"/>
      <c r="N82" s="66"/>
      <c r="O82" s="66"/>
      <c r="P82" s="66"/>
      <c r="Q82" s="66"/>
      <c r="T82" s="41"/>
    </row>
    <row r="83" spans="2:20" ht="15" x14ac:dyDescent="0.25">
      <c r="B83" s="42"/>
      <c r="D83" s="70"/>
      <c r="E83" s="71"/>
      <c r="F83" s="71"/>
      <c r="G83" s="71"/>
      <c r="H83" s="71"/>
      <c r="I83" s="66"/>
      <c r="J83" s="66"/>
      <c r="K83" s="66"/>
      <c r="L83" s="66"/>
      <c r="M83" s="66"/>
      <c r="N83" s="66"/>
      <c r="O83" s="66"/>
      <c r="P83" s="66"/>
      <c r="Q83" s="66"/>
      <c r="T83" s="41"/>
    </row>
    <row r="84" spans="2:20" ht="15" x14ac:dyDescent="0.25">
      <c r="B84" s="42"/>
      <c r="D84" s="70"/>
      <c r="E84" s="71"/>
      <c r="F84" s="71"/>
      <c r="G84" s="71"/>
      <c r="H84" s="71"/>
      <c r="I84" s="66"/>
      <c r="J84" s="66"/>
      <c r="K84" s="66"/>
      <c r="L84" s="66"/>
      <c r="M84" s="66"/>
      <c r="N84" s="66"/>
      <c r="O84" s="66"/>
      <c r="P84" s="66"/>
      <c r="Q84" s="66"/>
      <c r="T84" s="41"/>
    </row>
    <row r="85" spans="2:20" ht="15" x14ac:dyDescent="0.25">
      <c r="B85" s="42"/>
      <c r="D85" s="70"/>
      <c r="E85" s="71"/>
      <c r="F85" s="71"/>
      <c r="G85" s="71"/>
      <c r="H85" s="71"/>
      <c r="I85" s="66"/>
      <c r="J85" s="66"/>
      <c r="K85" s="66"/>
      <c r="L85" s="66"/>
      <c r="M85" s="66"/>
      <c r="N85" s="66"/>
      <c r="O85" s="66"/>
      <c r="P85" s="66"/>
      <c r="Q85" s="66"/>
      <c r="T85" s="41"/>
    </row>
    <row r="86" spans="2:20" ht="15" x14ac:dyDescent="0.25">
      <c r="B86" s="42"/>
      <c r="D86" s="70"/>
      <c r="E86" s="71"/>
      <c r="F86" s="71"/>
      <c r="G86" s="71"/>
      <c r="H86" s="71"/>
      <c r="I86" s="66"/>
      <c r="J86" s="66"/>
      <c r="K86" s="66"/>
      <c r="L86" s="66"/>
      <c r="M86" s="66"/>
      <c r="N86" s="66"/>
      <c r="O86" s="66"/>
      <c r="P86" s="66"/>
      <c r="Q86" s="66"/>
      <c r="T86" s="41"/>
    </row>
    <row r="87" spans="2:20" ht="15" x14ac:dyDescent="0.25">
      <c r="B87" s="42"/>
      <c r="D87" s="70"/>
      <c r="E87" s="71"/>
      <c r="F87" s="71"/>
      <c r="G87" s="71"/>
      <c r="H87" s="71"/>
      <c r="I87" s="66"/>
      <c r="J87" s="66"/>
      <c r="K87" s="66"/>
      <c r="L87" s="66"/>
      <c r="M87" s="66"/>
      <c r="N87" s="66"/>
      <c r="O87" s="66"/>
      <c r="P87" s="66"/>
      <c r="Q87" s="66"/>
      <c r="T87" s="41"/>
    </row>
    <row r="88" spans="2:20" ht="15" x14ac:dyDescent="0.25">
      <c r="B88" s="42"/>
      <c r="D88" s="70"/>
      <c r="E88" s="71"/>
      <c r="F88" s="71"/>
      <c r="G88" s="71"/>
      <c r="H88" s="71"/>
      <c r="I88" s="66"/>
      <c r="J88" s="66"/>
      <c r="K88" s="66"/>
      <c r="L88" s="66"/>
      <c r="M88" s="66"/>
      <c r="N88" s="66"/>
      <c r="O88" s="66"/>
      <c r="P88" s="66"/>
      <c r="Q88" s="66"/>
      <c r="T88" s="41"/>
    </row>
    <row r="89" spans="2:20" ht="15" x14ac:dyDescent="0.25">
      <c r="B89" s="42"/>
      <c r="D89" s="70"/>
      <c r="E89" s="71"/>
      <c r="F89" s="71"/>
      <c r="G89" s="71"/>
      <c r="H89" s="71"/>
      <c r="I89" s="66"/>
      <c r="J89" s="66"/>
      <c r="K89" s="66"/>
      <c r="L89" s="66"/>
      <c r="M89" s="66"/>
      <c r="N89" s="66"/>
      <c r="O89" s="66"/>
      <c r="P89" s="66"/>
      <c r="Q89" s="66"/>
      <c r="T89" s="41"/>
    </row>
    <row r="90" spans="2:20" ht="15" x14ac:dyDescent="0.25">
      <c r="B90" s="42"/>
      <c r="D90" s="70"/>
      <c r="E90" s="71"/>
      <c r="F90" s="71"/>
      <c r="G90" s="71"/>
      <c r="H90" s="71"/>
      <c r="I90" s="66"/>
      <c r="J90" s="66"/>
      <c r="K90" s="66"/>
      <c r="L90" s="66"/>
      <c r="M90" s="66"/>
      <c r="N90" s="66"/>
      <c r="O90" s="66"/>
      <c r="P90" s="66"/>
      <c r="Q90" s="66"/>
      <c r="T90" s="41"/>
    </row>
    <row r="91" spans="2:20" ht="15" x14ac:dyDescent="0.25">
      <c r="B91" s="42"/>
      <c r="D91" s="70"/>
      <c r="E91" s="71"/>
      <c r="F91" s="71"/>
      <c r="G91" s="71"/>
      <c r="H91" s="71"/>
      <c r="I91" s="66"/>
      <c r="J91" s="66"/>
      <c r="K91" s="66"/>
      <c r="L91" s="66"/>
      <c r="M91" s="66"/>
      <c r="N91" s="66"/>
      <c r="O91" s="66"/>
      <c r="P91" s="66"/>
      <c r="Q91" s="66"/>
      <c r="T91" s="41"/>
    </row>
    <row r="92" spans="2:20" ht="15" x14ac:dyDescent="0.25">
      <c r="B92" s="42"/>
      <c r="D92" s="70"/>
      <c r="E92" s="71"/>
      <c r="F92" s="71"/>
      <c r="G92" s="71"/>
      <c r="H92" s="71"/>
      <c r="I92" s="66"/>
      <c r="J92" s="66"/>
      <c r="K92" s="66"/>
      <c r="L92" s="66"/>
      <c r="M92" s="66"/>
      <c r="N92" s="66"/>
      <c r="O92" s="66"/>
      <c r="P92" s="66"/>
      <c r="Q92" s="66"/>
      <c r="T92" s="41"/>
    </row>
    <row r="93" spans="2:20" ht="13.5" thickBot="1" x14ac:dyDescent="0.25">
      <c r="B93" s="67"/>
      <c r="C93" s="68"/>
      <c r="D93" s="68"/>
      <c r="E93" s="68"/>
      <c r="F93" s="68"/>
      <c r="G93" s="68"/>
      <c r="H93" s="68"/>
      <c r="I93" s="68"/>
      <c r="J93" s="68"/>
      <c r="K93" s="68"/>
      <c r="L93" s="68"/>
      <c r="M93" s="68"/>
      <c r="N93" s="68"/>
      <c r="O93" s="68"/>
      <c r="P93" s="68"/>
      <c r="Q93" s="68"/>
      <c r="R93" s="68"/>
      <c r="S93" s="68"/>
      <c r="T93" s="69"/>
    </row>
    <row r="94" spans="2:20" ht="13.5" thickTop="1" x14ac:dyDescent="0.2"/>
  </sheetData>
  <pageMargins left="0.511811024" right="0.511811024" top="0.78740157499999996" bottom="0.78740157499999996" header="0.31496062000000002" footer="0.31496062000000002"/>
  <pageSetup paperSize="9" orientation="portrait" r:id="rId4"/>
  <drawing r:id="rId5"/>
  <extLst>
    <ext xmlns:x14="http://schemas.microsoft.com/office/spreadsheetml/2009/9/main" uri="{A8765BA9-456A-4dab-B4F3-ACF838C121DE}">
      <x14:slicerList>
        <x14:slicer r:id="rId6"/>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8EAE-EF04-4E74-9B31-8C6330660D88}">
  <sheetPr codeName="Planilha6"/>
  <dimension ref="A1:N209"/>
  <sheetViews>
    <sheetView topLeftCell="B1" workbookViewId="0">
      <selection activeCell="H11" sqref="H11"/>
    </sheetView>
  </sheetViews>
  <sheetFormatPr defaultColWidth="8.85546875" defaultRowHeight="15" x14ac:dyDescent="0.25"/>
  <cols>
    <col min="1" max="1" width="24.28515625" style="84" customWidth="1"/>
    <col min="2" max="4" width="23.28515625" style="82" customWidth="1"/>
    <col min="5" max="5" width="15.7109375" style="82" customWidth="1"/>
    <col min="6" max="6" width="16.140625" style="82" customWidth="1"/>
    <col min="7" max="7" width="4.28515625" style="82" customWidth="1"/>
    <col min="8" max="8" width="46.85546875" style="82" customWidth="1"/>
    <col min="9" max="9" width="11.140625" style="82" customWidth="1"/>
    <col min="10" max="12" width="8.85546875" style="82"/>
    <col min="13" max="13" width="20.28515625" style="82" customWidth="1"/>
    <col min="14" max="16384" width="8.85546875" style="82"/>
  </cols>
  <sheetData>
    <row r="1" spans="1:9" ht="87" customHeight="1" x14ac:dyDescent="0.25">
      <c r="A1" s="85" t="s">
        <v>33</v>
      </c>
      <c r="B1" s="85" t="s">
        <v>34</v>
      </c>
      <c r="C1" s="85" t="s">
        <v>35</v>
      </c>
      <c r="D1" s="85" t="s">
        <v>36</v>
      </c>
      <c r="E1" s="85" t="s">
        <v>37</v>
      </c>
      <c r="F1" s="85" t="s">
        <v>38</v>
      </c>
      <c r="H1" s="85" t="s">
        <v>39</v>
      </c>
      <c r="I1" s="85" t="s">
        <v>26</v>
      </c>
    </row>
    <row r="2" spans="1:9" ht="30" x14ac:dyDescent="0.25">
      <c r="A2" s="86" t="s">
        <v>19</v>
      </c>
      <c r="B2" s="87" t="s">
        <v>69</v>
      </c>
      <c r="C2" s="87" t="s">
        <v>62</v>
      </c>
      <c r="D2" s="87" t="s">
        <v>74</v>
      </c>
      <c r="E2" s="87" t="s">
        <v>41</v>
      </c>
      <c r="F2" s="87"/>
      <c r="H2" s="87" t="s">
        <v>153</v>
      </c>
      <c r="I2" s="87">
        <f>COUNTIF(Lista_de_contribuições[Dispositivos],Tabela1[[#This Row],[Dispositivos da Norma]])</f>
        <v>4</v>
      </c>
    </row>
    <row r="3" spans="1:9" ht="14.45" customHeight="1" x14ac:dyDescent="0.25">
      <c r="A3" s="86" t="s">
        <v>19</v>
      </c>
      <c r="B3" s="87" t="s">
        <v>69</v>
      </c>
      <c r="C3" s="87" t="s">
        <v>62</v>
      </c>
      <c r="D3" s="87" t="s">
        <v>74</v>
      </c>
      <c r="E3" s="87" t="s">
        <v>41</v>
      </c>
      <c r="F3" s="87"/>
      <c r="H3" s="87" t="s">
        <v>151</v>
      </c>
      <c r="I3" s="87">
        <f>COUNTIF(Lista_de_contribuições[Dispositivos],Tabela1[[#This Row],[Dispositivos da Norma]])</f>
        <v>1</v>
      </c>
    </row>
    <row r="4" spans="1:9" ht="14.45" customHeight="1" x14ac:dyDescent="0.25">
      <c r="A4" s="86" t="s">
        <v>19</v>
      </c>
      <c r="B4" s="87" t="s">
        <v>69</v>
      </c>
      <c r="C4" s="87" t="s">
        <v>62</v>
      </c>
      <c r="D4" s="87" t="s">
        <v>74</v>
      </c>
      <c r="E4" s="87" t="s">
        <v>41</v>
      </c>
      <c r="F4" s="87"/>
      <c r="H4" s="87"/>
      <c r="I4" s="87"/>
    </row>
    <row r="5" spans="1:9" ht="14.45" customHeight="1" x14ac:dyDescent="0.25">
      <c r="A5" s="86" t="s">
        <v>20</v>
      </c>
      <c r="B5" s="87" t="s">
        <v>65</v>
      </c>
      <c r="C5" s="87" t="s">
        <v>63</v>
      </c>
      <c r="D5" s="87" t="s">
        <v>121</v>
      </c>
      <c r="E5" s="87" t="s">
        <v>41</v>
      </c>
      <c r="F5" s="87" t="s">
        <v>59</v>
      </c>
      <c r="H5" s="87"/>
      <c r="I5" s="87"/>
    </row>
    <row r="6" spans="1:9" ht="14.45" customHeight="1" x14ac:dyDescent="0.25">
      <c r="A6" s="86" t="s">
        <v>20</v>
      </c>
      <c r="B6" s="87" t="s">
        <v>65</v>
      </c>
      <c r="C6" s="87" t="s">
        <v>62</v>
      </c>
      <c r="D6" s="87" t="s">
        <v>75</v>
      </c>
      <c r="E6" s="87" t="s">
        <v>41</v>
      </c>
      <c r="F6" s="87" t="s">
        <v>58</v>
      </c>
      <c r="H6" s="87"/>
      <c r="I6" s="87"/>
    </row>
    <row r="7" spans="1:9" ht="14.45" customHeight="1" x14ac:dyDescent="0.25">
      <c r="A7" s="86" t="s">
        <v>20</v>
      </c>
      <c r="B7" s="87" t="s">
        <v>65</v>
      </c>
      <c r="C7" s="87" t="s">
        <v>63</v>
      </c>
      <c r="D7" s="87" t="s">
        <v>121</v>
      </c>
      <c r="E7" s="87" t="s">
        <v>41</v>
      </c>
      <c r="F7" s="87" t="s">
        <v>59</v>
      </c>
      <c r="H7" s="87"/>
      <c r="I7" s="87"/>
    </row>
    <row r="8" spans="1:9" ht="14.45" customHeight="1" x14ac:dyDescent="0.25">
      <c r="A8" s="86" t="s">
        <v>20</v>
      </c>
      <c r="B8" s="87" t="s">
        <v>65</v>
      </c>
      <c r="C8" s="87" t="s">
        <v>63</v>
      </c>
      <c r="D8" s="87" t="s">
        <v>74</v>
      </c>
      <c r="E8" s="87" t="s">
        <v>41</v>
      </c>
      <c r="F8" s="87" t="s">
        <v>59</v>
      </c>
      <c r="H8" s="87"/>
      <c r="I8" s="87"/>
    </row>
    <row r="9" spans="1:9" ht="14.45" customHeight="1" x14ac:dyDescent="0.25">
      <c r="A9" s="86" t="s">
        <v>20</v>
      </c>
      <c r="B9" s="87" t="s">
        <v>65</v>
      </c>
      <c r="C9" s="87" t="s">
        <v>63</v>
      </c>
      <c r="D9" s="87" t="s">
        <v>74</v>
      </c>
      <c r="E9" s="87" t="s">
        <v>41</v>
      </c>
      <c r="F9" s="87" t="s">
        <v>59</v>
      </c>
      <c r="H9" s="87"/>
      <c r="I9" s="87"/>
    </row>
    <row r="10" spans="1:9" ht="14.45" customHeight="1" x14ac:dyDescent="0.25">
      <c r="A10" s="86"/>
      <c r="B10" s="87"/>
      <c r="C10" s="87"/>
      <c r="D10" s="87"/>
      <c r="E10" s="87"/>
      <c r="F10" s="87"/>
      <c r="H10" s="87"/>
      <c r="I10" s="87"/>
    </row>
    <row r="11" spans="1:9" ht="14.45" customHeight="1" x14ac:dyDescent="0.25">
      <c r="A11" s="86"/>
      <c r="B11" s="87"/>
      <c r="C11" s="87"/>
      <c r="D11" s="87"/>
      <c r="E11" s="87"/>
      <c r="F11" s="87"/>
      <c r="H11" s="87"/>
      <c r="I11" s="87"/>
    </row>
    <row r="12" spans="1:9" ht="14.45" customHeight="1" x14ac:dyDescent="0.25">
      <c r="A12" s="86"/>
      <c r="B12" s="87"/>
      <c r="C12" s="87"/>
      <c r="D12" s="87"/>
      <c r="E12" s="87"/>
      <c r="F12" s="87"/>
      <c r="H12" s="87"/>
      <c r="I12" s="87"/>
    </row>
    <row r="13" spans="1:9" ht="14.45" customHeight="1" x14ac:dyDescent="0.25">
      <c r="A13" s="86"/>
      <c r="B13" s="87"/>
      <c r="C13" s="87"/>
      <c r="D13" s="87"/>
      <c r="E13" s="87"/>
      <c r="F13" s="87"/>
      <c r="H13" s="87"/>
      <c r="I13" s="87"/>
    </row>
    <row r="14" spans="1:9" ht="14.45" customHeight="1" x14ac:dyDescent="0.25">
      <c r="A14" s="86"/>
      <c r="B14" s="87"/>
      <c r="C14" s="87"/>
      <c r="D14" s="87"/>
      <c r="E14" s="87"/>
      <c r="F14" s="87"/>
      <c r="H14" s="87"/>
      <c r="I14" s="87"/>
    </row>
    <row r="15" spans="1:9" ht="14.45" customHeight="1" x14ac:dyDescent="0.25">
      <c r="A15" s="86"/>
      <c r="B15" s="87"/>
      <c r="C15" s="87"/>
      <c r="D15" s="87"/>
      <c r="E15" s="87"/>
      <c r="F15" s="87"/>
      <c r="H15" s="87"/>
      <c r="I15" s="87"/>
    </row>
    <row r="16" spans="1:9" ht="14.45" customHeight="1" x14ac:dyDescent="0.25">
      <c r="A16" s="86"/>
      <c r="B16" s="87"/>
      <c r="C16" s="87"/>
      <c r="D16" s="87"/>
      <c r="E16" s="87"/>
      <c r="F16" s="87"/>
      <c r="H16" s="87"/>
      <c r="I16" s="87"/>
    </row>
    <row r="17" spans="1:14" ht="14.45" customHeight="1" x14ac:dyDescent="0.25">
      <c r="A17" s="86"/>
      <c r="B17" s="87"/>
      <c r="C17" s="87"/>
      <c r="D17" s="87"/>
      <c r="E17" s="87"/>
      <c r="F17" s="87"/>
      <c r="H17" s="87"/>
      <c r="I17" s="87"/>
    </row>
    <row r="18" spans="1:14" ht="14.45" customHeight="1" x14ac:dyDescent="0.25">
      <c r="A18" s="86"/>
      <c r="B18" s="87"/>
      <c r="C18" s="87"/>
      <c r="D18" s="87"/>
      <c r="E18" s="87"/>
      <c r="F18" s="87"/>
      <c r="H18" s="87"/>
      <c r="I18" s="87"/>
    </row>
    <row r="19" spans="1:14" ht="14.45" customHeight="1" x14ac:dyDescent="0.25">
      <c r="A19" s="86"/>
      <c r="B19" s="87"/>
      <c r="C19" s="87"/>
      <c r="D19" s="87"/>
      <c r="E19" s="87"/>
      <c r="F19" s="87"/>
      <c r="H19" s="87"/>
      <c r="I19" s="87"/>
    </row>
    <row r="20" spans="1:14" ht="14.45" customHeight="1" x14ac:dyDescent="0.25">
      <c r="A20" s="86"/>
      <c r="B20" s="87"/>
      <c r="C20" s="87"/>
      <c r="D20" s="87"/>
      <c r="E20" s="87"/>
      <c r="F20" s="87"/>
      <c r="M20" s="87"/>
      <c r="N20" s="87"/>
    </row>
    <row r="21" spans="1:14" ht="14.45" customHeight="1" x14ac:dyDescent="0.25">
      <c r="A21" s="86"/>
      <c r="B21" s="87"/>
      <c r="C21" s="87"/>
      <c r="D21" s="87"/>
      <c r="E21" s="87"/>
      <c r="F21" s="87"/>
      <c r="M21" s="87"/>
      <c r="N21" s="87"/>
    </row>
    <row r="22" spans="1:14" ht="14.45" customHeight="1" x14ac:dyDescent="0.25">
      <c r="A22" s="86"/>
      <c r="C22" s="87"/>
      <c r="D22" s="87"/>
      <c r="E22" s="87"/>
      <c r="F22" s="87"/>
      <c r="M22" s="87"/>
      <c r="N22" s="87"/>
    </row>
    <row r="23" spans="1:14" ht="14.45" customHeight="1" x14ac:dyDescent="0.25">
      <c r="A23" s="86"/>
      <c r="C23" s="87"/>
      <c r="D23" s="87"/>
      <c r="E23" s="87"/>
      <c r="F23" s="87"/>
      <c r="M23" s="87"/>
      <c r="N23" s="87"/>
    </row>
    <row r="24" spans="1:14" ht="14.45" customHeight="1" x14ac:dyDescent="0.25">
      <c r="A24" s="86"/>
      <c r="B24" s="87"/>
      <c r="C24" s="87"/>
      <c r="D24" s="87"/>
      <c r="E24" s="87"/>
      <c r="F24" s="87"/>
      <c r="M24" s="87"/>
      <c r="N24" s="87"/>
    </row>
    <row r="25" spans="1:14" ht="14.45" customHeight="1" x14ac:dyDescent="0.25">
      <c r="A25" s="86"/>
      <c r="B25" s="87"/>
      <c r="C25" s="87"/>
      <c r="D25" s="87"/>
      <c r="E25" s="87"/>
      <c r="F25" s="87"/>
      <c r="M25" s="87"/>
      <c r="N25" s="87"/>
    </row>
    <row r="26" spans="1:14" ht="14.45" customHeight="1" x14ac:dyDescent="0.25">
      <c r="A26" s="86"/>
      <c r="B26" s="87"/>
      <c r="C26" s="87"/>
      <c r="D26" s="87"/>
      <c r="E26" s="87"/>
      <c r="F26" s="87"/>
      <c r="M26" s="87"/>
      <c r="N26" s="87"/>
    </row>
    <row r="27" spans="1:14" ht="14.45" customHeight="1" x14ac:dyDescent="0.25">
      <c r="A27" s="86"/>
      <c r="B27" s="87"/>
      <c r="C27" s="87"/>
      <c r="D27" s="87"/>
      <c r="E27" s="87"/>
      <c r="F27" s="87"/>
      <c r="M27" s="87"/>
      <c r="N27" s="87"/>
    </row>
    <row r="28" spans="1:14" ht="14.45" customHeight="1" x14ac:dyDescent="0.25">
      <c r="A28" s="86"/>
      <c r="C28" s="87"/>
      <c r="D28" s="87"/>
      <c r="E28" s="87"/>
      <c r="F28" s="87"/>
      <c r="M28" s="87"/>
      <c r="N28" s="87"/>
    </row>
    <row r="29" spans="1:14" ht="14.45" customHeight="1" x14ac:dyDescent="0.25">
      <c r="A29" s="86"/>
      <c r="C29" s="87"/>
      <c r="D29" s="87"/>
      <c r="E29" s="87"/>
      <c r="F29" s="87"/>
      <c r="M29" s="87"/>
      <c r="N29" s="87"/>
    </row>
    <row r="30" spans="1:14" x14ac:dyDescent="0.25">
      <c r="A30" s="86"/>
      <c r="B30" s="87"/>
      <c r="C30" s="87"/>
      <c r="D30" s="87"/>
      <c r="E30" s="87"/>
      <c r="F30" s="87"/>
      <c r="M30" s="87"/>
      <c r="N30" s="87"/>
    </row>
    <row r="31" spans="1:14" x14ac:dyDescent="0.25">
      <c r="A31" s="86"/>
      <c r="B31" s="87"/>
      <c r="C31" s="87"/>
      <c r="D31" s="87"/>
      <c r="E31" s="87"/>
      <c r="F31" s="87"/>
      <c r="M31" s="87"/>
      <c r="N31" s="87"/>
    </row>
    <row r="32" spans="1:14" x14ac:dyDescent="0.25">
      <c r="A32" s="86"/>
      <c r="B32" s="87"/>
      <c r="C32" s="87"/>
      <c r="D32" s="87"/>
      <c r="E32" s="87"/>
      <c r="F32" s="87"/>
      <c r="M32" s="87"/>
      <c r="N32" s="87"/>
    </row>
    <row r="33" spans="1:14" x14ac:dyDescent="0.25">
      <c r="A33" s="86"/>
      <c r="B33" s="87"/>
      <c r="C33" s="87"/>
      <c r="D33" s="87"/>
      <c r="E33" s="87"/>
      <c r="F33" s="87"/>
      <c r="M33" s="87"/>
      <c r="N33" s="87"/>
    </row>
    <row r="34" spans="1:14" x14ac:dyDescent="0.25">
      <c r="A34" s="86"/>
      <c r="C34" s="87"/>
      <c r="D34" s="87"/>
      <c r="E34" s="87"/>
      <c r="F34" s="87"/>
      <c r="M34" s="87"/>
      <c r="N34" s="87"/>
    </row>
    <row r="35" spans="1:14" x14ac:dyDescent="0.25">
      <c r="A35" s="86"/>
      <c r="C35" s="87"/>
      <c r="D35" s="87"/>
      <c r="E35" s="87"/>
      <c r="F35" s="87"/>
      <c r="M35" s="87"/>
      <c r="N35" s="87"/>
    </row>
    <row r="36" spans="1:14" x14ac:dyDescent="0.25">
      <c r="A36" s="106"/>
      <c r="B36" s="87"/>
      <c r="C36" s="87"/>
      <c r="D36" s="87"/>
      <c r="E36" s="87"/>
      <c r="F36" s="87"/>
      <c r="M36" s="87"/>
      <c r="N36" s="87"/>
    </row>
    <row r="37" spans="1:14" x14ac:dyDescent="0.25">
      <c r="A37" s="106"/>
      <c r="B37" s="87"/>
      <c r="C37" s="87"/>
      <c r="D37" s="87"/>
      <c r="E37" s="87"/>
      <c r="F37" s="87"/>
    </row>
    <row r="38" spans="1:14" x14ac:dyDescent="0.25">
      <c r="A38" s="106"/>
      <c r="B38" s="87"/>
      <c r="C38" s="87"/>
      <c r="D38" s="87"/>
      <c r="E38" s="87"/>
      <c r="F38" s="87"/>
    </row>
    <row r="39" spans="1:14" x14ac:dyDescent="0.25">
      <c r="A39" s="106"/>
      <c r="B39" s="87"/>
      <c r="C39" s="87"/>
      <c r="D39" s="87"/>
      <c r="E39" s="87"/>
      <c r="F39" s="87"/>
    </row>
    <row r="40" spans="1:14" x14ac:dyDescent="0.25">
      <c r="A40" s="106"/>
      <c r="B40" s="87"/>
      <c r="C40" s="87"/>
      <c r="D40" s="87"/>
      <c r="E40" s="87"/>
      <c r="F40" s="87"/>
    </row>
    <row r="41" spans="1:14" x14ac:dyDescent="0.25">
      <c r="A41" s="106"/>
      <c r="B41" s="87"/>
      <c r="C41" s="87"/>
      <c r="D41" s="87"/>
      <c r="E41" s="87"/>
      <c r="F41" s="87"/>
    </row>
    <row r="42" spans="1:14" x14ac:dyDescent="0.25">
      <c r="A42" s="106"/>
      <c r="B42" s="87"/>
      <c r="C42" s="87"/>
      <c r="D42" s="87"/>
      <c r="E42" s="87"/>
      <c r="F42" s="87"/>
    </row>
    <row r="43" spans="1:14" x14ac:dyDescent="0.25">
      <c r="A43" s="106"/>
      <c r="B43" s="87"/>
      <c r="C43" s="87"/>
      <c r="D43" s="87"/>
      <c r="E43" s="87"/>
      <c r="F43" s="87"/>
    </row>
    <row r="44" spans="1:14" x14ac:dyDescent="0.25">
      <c r="A44" s="106"/>
      <c r="B44" s="87"/>
      <c r="C44" s="87"/>
      <c r="D44" s="87"/>
      <c r="E44" s="87"/>
      <c r="F44" s="87"/>
    </row>
    <row r="45" spans="1:14" x14ac:dyDescent="0.25">
      <c r="A45" s="106"/>
      <c r="B45" s="87"/>
      <c r="C45" s="87"/>
      <c r="D45" s="87"/>
      <c r="E45" s="87"/>
      <c r="F45" s="87"/>
    </row>
    <row r="46" spans="1:14" x14ac:dyDescent="0.25">
      <c r="A46" s="106"/>
      <c r="B46" s="87"/>
      <c r="C46" s="87"/>
      <c r="D46" s="87"/>
      <c r="E46" s="87"/>
      <c r="F46" s="87"/>
    </row>
    <row r="47" spans="1:14" x14ac:dyDescent="0.25">
      <c r="A47" s="106"/>
      <c r="B47" s="87"/>
      <c r="C47" s="87"/>
      <c r="D47" s="87"/>
      <c r="E47" s="87"/>
      <c r="F47" s="87"/>
    </row>
    <row r="48" spans="1:14" x14ac:dyDescent="0.25">
      <c r="A48" s="106"/>
      <c r="B48" s="87"/>
      <c r="C48" s="87"/>
      <c r="D48" s="87"/>
      <c r="E48" s="87"/>
      <c r="F48" s="87"/>
    </row>
    <row r="49" spans="1:6" x14ac:dyDescent="0.25">
      <c r="A49" s="106"/>
      <c r="B49" s="87"/>
      <c r="C49" s="87"/>
      <c r="D49" s="87"/>
      <c r="E49" s="87"/>
      <c r="F49" s="87"/>
    </row>
    <row r="50" spans="1:6" x14ac:dyDescent="0.25">
      <c r="A50" s="106"/>
      <c r="B50" s="87"/>
      <c r="C50" s="87"/>
      <c r="D50" s="87"/>
      <c r="E50" s="87"/>
      <c r="F50" s="87"/>
    </row>
    <row r="51" spans="1:6" x14ac:dyDescent="0.25">
      <c r="A51" s="106"/>
      <c r="B51" s="87"/>
      <c r="C51" s="87"/>
      <c r="D51" s="87"/>
      <c r="E51" s="87"/>
      <c r="F51" s="87"/>
    </row>
    <row r="52" spans="1:6" x14ac:dyDescent="0.25">
      <c r="A52" s="106"/>
      <c r="B52" s="87"/>
      <c r="C52" s="87"/>
      <c r="D52" s="87"/>
      <c r="E52" s="87"/>
      <c r="F52" s="87"/>
    </row>
    <row r="53" spans="1:6" x14ac:dyDescent="0.25">
      <c r="A53" s="106"/>
      <c r="B53" s="87"/>
      <c r="C53" s="87"/>
      <c r="D53" s="87"/>
      <c r="E53" s="87"/>
      <c r="F53" s="87"/>
    </row>
    <row r="54" spans="1:6" x14ac:dyDescent="0.25">
      <c r="A54" s="106"/>
      <c r="B54" s="87"/>
      <c r="C54" s="87"/>
      <c r="D54" s="87"/>
      <c r="E54" s="87"/>
      <c r="F54" s="87"/>
    </row>
    <row r="55" spans="1:6" x14ac:dyDescent="0.25">
      <c r="A55" s="106"/>
      <c r="B55" s="87"/>
      <c r="C55" s="87"/>
      <c r="D55" s="87"/>
      <c r="E55" s="87"/>
      <c r="F55" s="87"/>
    </row>
    <row r="56" spans="1:6" x14ac:dyDescent="0.25">
      <c r="A56" s="106"/>
      <c r="B56" s="87"/>
      <c r="C56" s="87"/>
      <c r="D56" s="87"/>
      <c r="E56" s="87"/>
      <c r="F56" s="87"/>
    </row>
    <row r="57" spans="1:6" x14ac:dyDescent="0.25">
      <c r="A57" s="106"/>
      <c r="B57" s="87"/>
      <c r="C57" s="87"/>
      <c r="D57" s="87"/>
      <c r="E57" s="87"/>
      <c r="F57" s="87"/>
    </row>
    <row r="58" spans="1:6" x14ac:dyDescent="0.25">
      <c r="A58" s="106"/>
      <c r="B58" s="87"/>
      <c r="C58" s="87"/>
      <c r="D58" s="87"/>
      <c r="E58" s="87"/>
      <c r="F58" s="87"/>
    </row>
    <row r="59" spans="1:6" x14ac:dyDescent="0.25">
      <c r="A59" s="106"/>
      <c r="B59" s="87"/>
      <c r="C59" s="87"/>
      <c r="D59" s="87"/>
      <c r="E59" s="87"/>
      <c r="F59" s="87"/>
    </row>
    <row r="60" spans="1:6" x14ac:dyDescent="0.25">
      <c r="A60" s="106"/>
      <c r="B60" s="87"/>
      <c r="C60" s="87"/>
      <c r="D60" s="87"/>
      <c r="E60" s="87"/>
      <c r="F60" s="87"/>
    </row>
    <row r="61" spans="1:6" x14ac:dyDescent="0.25">
      <c r="A61" s="106"/>
      <c r="B61" s="87"/>
      <c r="C61" s="87"/>
      <c r="D61" s="87"/>
      <c r="E61" s="87"/>
      <c r="F61" s="87"/>
    </row>
    <row r="62" spans="1:6" x14ac:dyDescent="0.25">
      <c r="A62" s="106"/>
      <c r="B62" s="87"/>
      <c r="C62" s="87"/>
      <c r="D62" s="87"/>
      <c r="E62" s="87"/>
      <c r="F62" s="87"/>
    </row>
    <row r="63" spans="1:6" x14ac:dyDescent="0.25">
      <c r="A63" s="106"/>
      <c r="B63" s="87"/>
      <c r="C63" s="87"/>
      <c r="D63" s="87"/>
      <c r="E63" s="87"/>
      <c r="F63" s="87"/>
    </row>
    <row r="64" spans="1:6" x14ac:dyDescent="0.25">
      <c r="A64" s="106"/>
      <c r="B64" s="87"/>
      <c r="C64" s="87"/>
      <c r="D64" s="87"/>
      <c r="E64" s="87"/>
      <c r="F64" s="87"/>
    </row>
    <row r="65" spans="1:6" x14ac:dyDescent="0.25">
      <c r="A65" s="106"/>
      <c r="B65" s="87"/>
      <c r="C65" s="87"/>
      <c r="D65" s="87"/>
      <c r="E65" s="87"/>
      <c r="F65" s="87"/>
    </row>
    <row r="66" spans="1:6" x14ac:dyDescent="0.25">
      <c r="A66" s="106"/>
      <c r="B66" s="87"/>
      <c r="C66" s="87"/>
      <c r="D66" s="87"/>
      <c r="E66" s="87"/>
      <c r="F66" s="87"/>
    </row>
    <row r="67" spans="1:6" x14ac:dyDescent="0.25">
      <c r="A67" s="106"/>
      <c r="B67" s="87"/>
      <c r="C67" s="87"/>
      <c r="D67" s="87"/>
      <c r="E67" s="87"/>
      <c r="F67" s="87"/>
    </row>
    <row r="68" spans="1:6" x14ac:dyDescent="0.25">
      <c r="A68" s="106"/>
      <c r="B68" s="87"/>
      <c r="C68" s="87"/>
      <c r="D68" s="87"/>
      <c r="E68" s="87"/>
      <c r="F68" s="87"/>
    </row>
    <row r="69" spans="1:6" x14ac:dyDescent="0.25">
      <c r="A69" s="106"/>
      <c r="B69" s="87"/>
      <c r="C69" s="87"/>
      <c r="D69" s="87"/>
      <c r="E69" s="87"/>
      <c r="F69" s="87"/>
    </row>
    <row r="70" spans="1:6" x14ac:dyDescent="0.25">
      <c r="A70" s="106"/>
      <c r="B70" s="87"/>
      <c r="C70" s="87"/>
      <c r="D70" s="87"/>
      <c r="E70" s="87"/>
      <c r="F70" s="87"/>
    </row>
    <row r="71" spans="1:6" x14ac:dyDescent="0.25">
      <c r="A71" s="106"/>
      <c r="B71" s="87"/>
      <c r="C71" s="87"/>
      <c r="D71" s="87"/>
      <c r="E71" s="87"/>
      <c r="F71" s="87"/>
    </row>
    <row r="72" spans="1:6" x14ac:dyDescent="0.25">
      <c r="A72" s="106"/>
      <c r="B72" s="87"/>
      <c r="C72" s="87"/>
      <c r="D72" s="87"/>
      <c r="E72" s="87"/>
      <c r="F72" s="87"/>
    </row>
    <row r="73" spans="1:6" x14ac:dyDescent="0.25">
      <c r="A73" s="106"/>
      <c r="B73" s="87"/>
      <c r="C73" s="87"/>
      <c r="D73" s="87"/>
      <c r="E73" s="87"/>
      <c r="F73" s="87"/>
    </row>
    <row r="74" spans="1:6" x14ac:dyDescent="0.25">
      <c r="A74" s="106"/>
      <c r="B74" s="87"/>
      <c r="C74" s="87"/>
      <c r="D74" s="87"/>
      <c r="E74" s="87"/>
      <c r="F74" s="87"/>
    </row>
    <row r="75" spans="1:6" x14ac:dyDescent="0.25">
      <c r="A75" s="106"/>
      <c r="B75" s="87"/>
      <c r="C75" s="87"/>
      <c r="D75" s="87"/>
      <c r="E75" s="87"/>
      <c r="F75" s="87"/>
    </row>
    <row r="76" spans="1:6" x14ac:dyDescent="0.25">
      <c r="A76" s="106"/>
      <c r="B76" s="87"/>
      <c r="C76" s="87"/>
      <c r="D76" s="87"/>
      <c r="E76" s="87"/>
      <c r="F76" s="87"/>
    </row>
    <row r="77" spans="1:6" x14ac:dyDescent="0.25">
      <c r="A77" s="106"/>
      <c r="B77" s="87"/>
      <c r="C77" s="87"/>
      <c r="D77" s="87"/>
      <c r="E77" s="87"/>
      <c r="F77" s="87"/>
    </row>
    <row r="78" spans="1:6" x14ac:dyDescent="0.25">
      <c r="A78" s="106"/>
      <c r="B78" s="87"/>
      <c r="C78" s="87"/>
      <c r="D78" s="87"/>
      <c r="E78" s="87"/>
      <c r="F78" s="87"/>
    </row>
    <row r="79" spans="1:6" x14ac:dyDescent="0.25">
      <c r="A79" s="106"/>
      <c r="B79" s="87"/>
      <c r="C79" s="87"/>
      <c r="D79" s="87"/>
      <c r="E79" s="87"/>
      <c r="F79" s="87"/>
    </row>
    <row r="80" spans="1:6" x14ac:dyDescent="0.25">
      <c r="A80" s="106"/>
      <c r="B80" s="87"/>
      <c r="C80" s="87"/>
      <c r="D80" s="87"/>
      <c r="E80" s="87"/>
      <c r="F80" s="87"/>
    </row>
    <row r="81" spans="1:6" x14ac:dyDescent="0.25">
      <c r="A81" s="106"/>
      <c r="B81" s="87"/>
      <c r="C81" s="87"/>
      <c r="D81" s="87"/>
      <c r="E81" s="87"/>
      <c r="F81" s="87"/>
    </row>
    <row r="82" spans="1:6" x14ac:dyDescent="0.25">
      <c r="A82" s="105"/>
      <c r="C82" s="87"/>
      <c r="D82" s="87"/>
      <c r="E82" s="87"/>
      <c r="F82" s="87"/>
    </row>
    <row r="83" spans="1:6" x14ac:dyDescent="0.25">
      <c r="A83" s="105"/>
      <c r="C83" s="87"/>
      <c r="D83" s="87"/>
      <c r="E83" s="87"/>
      <c r="F83" s="87"/>
    </row>
    <row r="84" spans="1:6" x14ac:dyDescent="0.25">
      <c r="A84" s="105"/>
      <c r="C84" s="87"/>
      <c r="D84" s="87"/>
      <c r="E84" s="87"/>
      <c r="F84" s="87"/>
    </row>
    <row r="85" spans="1:6" x14ac:dyDescent="0.25">
      <c r="A85" s="106"/>
      <c r="C85" s="87"/>
      <c r="D85" s="87"/>
      <c r="E85" s="87"/>
      <c r="F85" s="87"/>
    </row>
    <row r="86" spans="1:6" x14ac:dyDescent="0.25">
      <c r="A86" s="106"/>
      <c r="C86" s="87"/>
      <c r="D86" s="87"/>
      <c r="E86" s="87"/>
      <c r="F86" s="87"/>
    </row>
    <row r="87" spans="1:6" x14ac:dyDescent="0.25">
      <c r="A87" s="106"/>
      <c r="C87" s="87"/>
      <c r="D87" s="87"/>
      <c r="E87" s="87"/>
      <c r="F87" s="87"/>
    </row>
    <row r="88" spans="1:6" x14ac:dyDescent="0.25">
      <c r="A88" s="106"/>
      <c r="C88" s="87"/>
      <c r="D88" s="87"/>
      <c r="E88" s="87"/>
      <c r="F88" s="87"/>
    </row>
    <row r="89" spans="1:6" x14ac:dyDescent="0.25">
      <c r="A89" s="106"/>
      <c r="C89" s="87"/>
      <c r="D89" s="87"/>
      <c r="E89" s="87"/>
      <c r="F89" s="87"/>
    </row>
    <row r="90" spans="1:6" x14ac:dyDescent="0.25">
      <c r="A90" s="87"/>
      <c r="B90" s="104"/>
      <c r="C90" s="87"/>
      <c r="D90" s="87"/>
    </row>
    <row r="91" spans="1:6" x14ac:dyDescent="0.25">
      <c r="A91" s="87"/>
      <c r="B91" s="104"/>
      <c r="C91" s="87"/>
      <c r="D91" s="87"/>
    </row>
    <row r="92" spans="1:6" x14ac:dyDescent="0.25">
      <c r="A92" s="87"/>
      <c r="B92" s="104"/>
      <c r="C92" s="87"/>
      <c r="D92" s="87"/>
    </row>
    <row r="93" spans="1:6" x14ac:dyDescent="0.25">
      <c r="A93" s="87"/>
      <c r="B93" s="104"/>
      <c r="C93" s="87"/>
      <c r="D93" s="87"/>
    </row>
    <row r="94" spans="1:6" x14ac:dyDescent="0.25">
      <c r="A94" s="87"/>
      <c r="B94" s="104"/>
      <c r="C94" s="87"/>
      <c r="D94" s="87"/>
    </row>
    <row r="95" spans="1:6" x14ac:dyDescent="0.25">
      <c r="A95" s="87"/>
      <c r="B95" s="104"/>
      <c r="C95" s="87"/>
      <c r="D95" s="87"/>
    </row>
    <row r="96" spans="1:6" x14ac:dyDescent="0.25">
      <c r="A96" s="87"/>
      <c r="B96" s="104"/>
      <c r="C96" s="87"/>
      <c r="D96" s="87"/>
    </row>
    <row r="97" spans="1:4" x14ac:dyDescent="0.25">
      <c r="A97" s="87"/>
      <c r="B97" s="104"/>
      <c r="C97" s="87"/>
      <c r="D97" s="87"/>
    </row>
    <row r="98" spans="1:4" x14ac:dyDescent="0.25">
      <c r="A98" s="87"/>
      <c r="B98" s="104"/>
      <c r="C98" s="87"/>
      <c r="D98" s="87"/>
    </row>
    <row r="99" spans="1:4" x14ac:dyDescent="0.25">
      <c r="A99" s="87"/>
      <c r="B99" s="104"/>
      <c r="C99" s="87"/>
      <c r="D99" s="87"/>
    </row>
    <row r="100" spans="1:4" x14ac:dyDescent="0.25">
      <c r="A100" s="87"/>
      <c r="B100" s="104"/>
      <c r="C100" s="87"/>
      <c r="D100" s="87"/>
    </row>
    <row r="101" spans="1:4" x14ac:dyDescent="0.25">
      <c r="A101" s="87"/>
      <c r="B101" s="104"/>
      <c r="C101" s="87"/>
      <c r="D101" s="87"/>
    </row>
    <row r="102" spans="1:4" x14ac:dyDescent="0.25">
      <c r="A102" s="87"/>
      <c r="B102" s="104"/>
      <c r="C102" s="87"/>
      <c r="D102" s="87"/>
    </row>
    <row r="103" spans="1:4" x14ac:dyDescent="0.25">
      <c r="A103" s="87"/>
      <c r="B103" s="104"/>
      <c r="C103" s="87"/>
      <c r="D103" s="87"/>
    </row>
    <row r="104" spans="1:4" x14ac:dyDescent="0.25">
      <c r="A104" s="87"/>
      <c r="B104" s="104"/>
      <c r="C104" s="87"/>
      <c r="D104" s="87"/>
    </row>
    <row r="105" spans="1:4" x14ac:dyDescent="0.25">
      <c r="A105" s="87"/>
      <c r="B105" s="104"/>
      <c r="C105" s="87"/>
      <c r="D105" s="87"/>
    </row>
    <row r="106" spans="1:4" x14ac:dyDescent="0.25">
      <c r="A106" s="87"/>
      <c r="B106" s="104"/>
      <c r="C106" s="87"/>
      <c r="D106" s="87"/>
    </row>
    <row r="107" spans="1:4" x14ac:dyDescent="0.25">
      <c r="A107" s="87"/>
      <c r="B107" s="104"/>
      <c r="C107" s="87"/>
      <c r="D107" s="87"/>
    </row>
    <row r="108" spans="1:4" x14ac:dyDescent="0.25">
      <c r="A108" s="87"/>
      <c r="B108" s="104"/>
      <c r="C108" s="87"/>
      <c r="D108" s="87"/>
    </row>
    <row r="109" spans="1:4" x14ac:dyDescent="0.25">
      <c r="A109" s="87"/>
      <c r="B109" s="104"/>
      <c r="C109" s="87"/>
      <c r="D109" s="87"/>
    </row>
    <row r="110" spans="1:4" x14ac:dyDescent="0.25">
      <c r="A110" s="87"/>
      <c r="B110" s="104"/>
      <c r="C110" s="87"/>
      <c r="D110" s="87"/>
    </row>
    <row r="111" spans="1:4" x14ac:dyDescent="0.25">
      <c r="A111" s="87"/>
      <c r="B111" s="104"/>
      <c r="C111" s="87"/>
      <c r="D111" s="87"/>
    </row>
    <row r="112" spans="1:4" x14ac:dyDescent="0.25">
      <c r="A112" s="87"/>
      <c r="B112" s="104"/>
      <c r="C112" s="87"/>
      <c r="D112" s="87"/>
    </row>
    <row r="113" spans="1:4" x14ac:dyDescent="0.25">
      <c r="A113" s="87"/>
      <c r="B113" s="104"/>
      <c r="C113" s="87"/>
      <c r="D113" s="87"/>
    </row>
    <row r="114" spans="1:4" x14ac:dyDescent="0.25">
      <c r="A114" s="87"/>
      <c r="B114" s="104"/>
      <c r="C114" s="87"/>
      <c r="D114" s="87"/>
    </row>
    <row r="115" spans="1:4" x14ac:dyDescent="0.25">
      <c r="A115" s="87"/>
      <c r="B115" s="104"/>
      <c r="C115" s="87"/>
      <c r="D115" s="87"/>
    </row>
    <row r="116" spans="1:4" x14ac:dyDescent="0.25">
      <c r="A116" s="87"/>
      <c r="B116" s="104"/>
      <c r="C116" s="87"/>
      <c r="D116" s="87"/>
    </row>
    <row r="117" spans="1:4" x14ac:dyDescent="0.25">
      <c r="A117" s="87"/>
      <c r="B117" s="104"/>
      <c r="C117" s="87"/>
      <c r="D117" s="87"/>
    </row>
    <row r="118" spans="1:4" x14ac:dyDescent="0.25">
      <c r="A118" s="87"/>
      <c r="B118" s="104"/>
      <c r="C118" s="87"/>
      <c r="D118" s="87"/>
    </row>
    <row r="119" spans="1:4" x14ac:dyDescent="0.25">
      <c r="A119" s="87"/>
      <c r="B119" s="104"/>
      <c r="C119" s="87"/>
      <c r="D119" s="87"/>
    </row>
    <row r="120" spans="1:4" x14ac:dyDescent="0.25">
      <c r="A120" s="87"/>
      <c r="B120" s="104"/>
      <c r="C120" s="87"/>
      <c r="D120" s="87"/>
    </row>
    <row r="121" spans="1:4" x14ac:dyDescent="0.25">
      <c r="A121" s="87"/>
      <c r="B121" s="104"/>
      <c r="C121" s="87"/>
      <c r="D121" s="87"/>
    </row>
    <row r="122" spans="1:4" x14ac:dyDescent="0.25">
      <c r="A122" s="87"/>
      <c r="B122" s="87"/>
      <c r="C122" s="87"/>
      <c r="D122" s="87"/>
    </row>
    <row r="123" spans="1:4" x14ac:dyDescent="0.25">
      <c r="A123" s="87"/>
      <c r="B123" s="87"/>
      <c r="C123" s="87"/>
      <c r="D123" s="87"/>
    </row>
    <row r="124" spans="1:4" x14ac:dyDescent="0.25">
      <c r="A124" s="87"/>
      <c r="B124" s="87"/>
      <c r="C124" s="87"/>
      <c r="D124" s="87"/>
    </row>
    <row r="125" spans="1:4" x14ac:dyDescent="0.25">
      <c r="A125" s="87"/>
      <c r="B125" s="87"/>
      <c r="C125" s="87"/>
      <c r="D125" s="87"/>
    </row>
    <row r="126" spans="1:4" x14ac:dyDescent="0.25">
      <c r="A126" s="87"/>
      <c r="B126" s="87"/>
      <c r="C126" s="87"/>
      <c r="D126" s="87"/>
    </row>
    <row r="127" spans="1:4" x14ac:dyDescent="0.25">
      <c r="A127" s="87"/>
      <c r="B127" s="87"/>
      <c r="C127" s="87"/>
      <c r="D127" s="87"/>
    </row>
    <row r="128" spans="1:4" x14ac:dyDescent="0.25">
      <c r="A128" s="87"/>
      <c r="B128" s="87"/>
      <c r="C128" s="87"/>
      <c r="D128" s="87"/>
    </row>
    <row r="129" spans="1:4" x14ac:dyDescent="0.25">
      <c r="A129" s="87"/>
      <c r="B129" s="87"/>
      <c r="C129" s="87"/>
      <c r="D129" s="87"/>
    </row>
    <row r="130" spans="1:4" x14ac:dyDescent="0.25">
      <c r="A130" s="87"/>
      <c r="B130" s="87"/>
      <c r="C130" s="87"/>
      <c r="D130" s="87"/>
    </row>
    <row r="131" spans="1:4" x14ac:dyDescent="0.25">
      <c r="A131" s="87"/>
      <c r="B131" s="87"/>
      <c r="C131" s="87"/>
      <c r="D131" s="87"/>
    </row>
    <row r="132" spans="1:4" x14ac:dyDescent="0.25">
      <c r="A132" s="87"/>
      <c r="B132" s="87"/>
      <c r="C132" s="87"/>
      <c r="D132" s="87"/>
    </row>
    <row r="133" spans="1:4" x14ac:dyDescent="0.25">
      <c r="A133" s="87"/>
      <c r="B133" s="87"/>
      <c r="C133" s="87"/>
      <c r="D133" s="87"/>
    </row>
    <row r="134" spans="1:4" x14ac:dyDescent="0.25">
      <c r="A134" s="87"/>
      <c r="B134" s="87"/>
      <c r="C134" s="87"/>
      <c r="D134" s="87"/>
    </row>
    <row r="135" spans="1:4" x14ac:dyDescent="0.25">
      <c r="A135" s="87"/>
      <c r="B135" s="87"/>
      <c r="C135" s="87"/>
      <c r="D135" s="87"/>
    </row>
    <row r="136" spans="1:4" x14ac:dyDescent="0.25">
      <c r="A136" s="87"/>
      <c r="B136" s="87"/>
      <c r="C136" s="87"/>
      <c r="D136" s="87"/>
    </row>
    <row r="137" spans="1:4" x14ac:dyDescent="0.25">
      <c r="A137" s="87"/>
      <c r="B137" s="87"/>
      <c r="C137" s="87"/>
      <c r="D137" s="87"/>
    </row>
    <row r="138" spans="1:4" x14ac:dyDescent="0.25">
      <c r="A138" s="87"/>
      <c r="B138" s="87"/>
      <c r="C138" s="87"/>
      <c r="D138" s="87"/>
    </row>
    <row r="139" spans="1:4" x14ac:dyDescent="0.25">
      <c r="A139" s="87"/>
      <c r="B139" s="87"/>
      <c r="C139" s="87"/>
      <c r="D139" s="87"/>
    </row>
    <row r="140" spans="1:4" x14ac:dyDescent="0.25">
      <c r="A140" s="87"/>
      <c r="B140" s="87"/>
      <c r="C140" s="87"/>
      <c r="D140" s="87"/>
    </row>
    <row r="141" spans="1:4" x14ac:dyDescent="0.25">
      <c r="A141" s="87"/>
      <c r="B141" s="87"/>
      <c r="C141" s="87"/>
      <c r="D141" s="87"/>
    </row>
    <row r="142" spans="1:4" x14ac:dyDescent="0.25">
      <c r="A142" s="87"/>
      <c r="B142" s="87"/>
      <c r="C142" s="87"/>
      <c r="D142" s="87"/>
    </row>
    <row r="143" spans="1:4" x14ac:dyDescent="0.25">
      <c r="A143" s="87"/>
      <c r="B143" s="87"/>
      <c r="C143" s="87"/>
      <c r="D143" s="87"/>
    </row>
    <row r="144" spans="1:4" x14ac:dyDescent="0.25">
      <c r="A144" s="87"/>
      <c r="B144" s="87"/>
      <c r="C144" s="87"/>
      <c r="D144" s="87"/>
    </row>
    <row r="145" spans="1:4" x14ac:dyDescent="0.25">
      <c r="A145" s="87"/>
      <c r="B145" s="87"/>
      <c r="C145" s="87"/>
      <c r="D145" s="87"/>
    </row>
    <row r="146" spans="1:4" x14ac:dyDescent="0.25">
      <c r="A146" s="87"/>
      <c r="B146" s="87"/>
      <c r="C146" s="87"/>
      <c r="D146" s="87"/>
    </row>
    <row r="147" spans="1:4" x14ac:dyDescent="0.25">
      <c r="A147" s="87"/>
      <c r="B147" s="87"/>
      <c r="C147" s="87"/>
      <c r="D147" s="87"/>
    </row>
    <row r="148" spans="1:4" x14ac:dyDescent="0.25">
      <c r="A148" s="87"/>
      <c r="B148" s="87"/>
      <c r="C148" s="87"/>
      <c r="D148" s="87"/>
    </row>
    <row r="149" spans="1:4" x14ac:dyDescent="0.25">
      <c r="A149" s="87"/>
      <c r="B149" s="87"/>
      <c r="C149" s="87"/>
      <c r="D149" s="87"/>
    </row>
    <row r="150" spans="1:4" x14ac:dyDescent="0.25">
      <c r="A150" s="87"/>
      <c r="B150" s="87"/>
      <c r="C150" s="87"/>
      <c r="D150" s="87"/>
    </row>
    <row r="151" spans="1:4" x14ac:dyDescent="0.25">
      <c r="A151" s="87"/>
      <c r="B151" s="87"/>
      <c r="C151" s="87"/>
      <c r="D151" s="87"/>
    </row>
    <row r="152" spans="1:4" x14ac:dyDescent="0.25">
      <c r="A152" s="87"/>
      <c r="B152" s="87"/>
      <c r="C152" s="87"/>
      <c r="D152" s="87"/>
    </row>
    <row r="153" spans="1:4" x14ac:dyDescent="0.25">
      <c r="A153" s="87"/>
      <c r="B153" s="87"/>
      <c r="C153" s="87"/>
      <c r="D153" s="87"/>
    </row>
    <row r="154" spans="1:4" x14ac:dyDescent="0.25">
      <c r="A154" s="87"/>
      <c r="B154" s="87"/>
      <c r="C154" s="87"/>
      <c r="D154" s="87"/>
    </row>
    <row r="155" spans="1:4" x14ac:dyDescent="0.25">
      <c r="A155" s="87"/>
      <c r="B155" s="87"/>
      <c r="C155" s="87"/>
      <c r="D155" s="87"/>
    </row>
    <row r="156" spans="1:4" x14ac:dyDescent="0.25">
      <c r="A156" s="87"/>
      <c r="B156" s="87"/>
      <c r="C156" s="87"/>
      <c r="D156" s="87"/>
    </row>
    <row r="157" spans="1:4" x14ac:dyDescent="0.25">
      <c r="A157" s="87"/>
      <c r="B157" s="87"/>
      <c r="C157" s="87"/>
      <c r="D157" s="87"/>
    </row>
    <row r="158" spans="1:4" x14ac:dyDescent="0.25">
      <c r="A158" s="87"/>
      <c r="B158" s="87"/>
      <c r="C158" s="87"/>
      <c r="D158" s="87"/>
    </row>
    <row r="159" spans="1:4" x14ac:dyDescent="0.25">
      <c r="A159" s="87"/>
      <c r="B159" s="87"/>
      <c r="C159" s="87"/>
      <c r="D159" s="87"/>
    </row>
    <row r="160" spans="1:4" x14ac:dyDescent="0.25">
      <c r="A160" s="87"/>
      <c r="B160" s="87"/>
      <c r="C160" s="87"/>
      <c r="D160" s="87"/>
    </row>
    <row r="161" spans="1:4" x14ac:dyDescent="0.25">
      <c r="A161" s="87"/>
      <c r="B161" s="87"/>
      <c r="C161" s="87"/>
      <c r="D161" s="87"/>
    </row>
    <row r="162" spans="1:4" x14ac:dyDescent="0.25">
      <c r="A162" s="87"/>
      <c r="B162" s="87"/>
      <c r="C162" s="87"/>
      <c r="D162" s="87"/>
    </row>
    <row r="163" spans="1:4" x14ac:dyDescent="0.25">
      <c r="A163" s="87"/>
      <c r="B163" s="87"/>
      <c r="C163" s="87"/>
      <c r="D163" s="87"/>
    </row>
    <row r="164" spans="1:4" x14ac:dyDescent="0.25">
      <c r="A164" s="87"/>
      <c r="B164" s="87"/>
      <c r="C164" s="87"/>
      <c r="D164" s="87"/>
    </row>
    <row r="165" spans="1:4" x14ac:dyDescent="0.25">
      <c r="A165" s="87"/>
      <c r="B165" s="87"/>
      <c r="C165" s="87"/>
      <c r="D165" s="87"/>
    </row>
    <row r="166" spans="1:4" x14ac:dyDescent="0.25">
      <c r="A166" s="87"/>
      <c r="B166" s="87"/>
      <c r="C166" s="87"/>
      <c r="D166" s="87"/>
    </row>
    <row r="167" spans="1:4" x14ac:dyDescent="0.25">
      <c r="A167" s="87"/>
      <c r="B167" s="87"/>
      <c r="C167" s="87"/>
      <c r="D167" s="87"/>
    </row>
    <row r="168" spans="1:4" x14ac:dyDescent="0.25">
      <c r="A168" s="87"/>
      <c r="B168" s="87"/>
      <c r="C168" s="87"/>
      <c r="D168" s="87"/>
    </row>
    <row r="169" spans="1:4" x14ac:dyDescent="0.25">
      <c r="A169" s="87"/>
      <c r="B169" s="87"/>
      <c r="C169" s="87"/>
      <c r="D169" s="87"/>
    </row>
    <row r="170" spans="1:4" x14ac:dyDescent="0.25">
      <c r="A170" s="87"/>
      <c r="B170" s="87"/>
      <c r="C170" s="87"/>
      <c r="D170" s="87"/>
    </row>
    <row r="171" spans="1:4" x14ac:dyDescent="0.25">
      <c r="A171" s="87"/>
      <c r="B171" s="87"/>
      <c r="C171" s="87"/>
      <c r="D171" s="87"/>
    </row>
    <row r="172" spans="1:4" x14ac:dyDescent="0.25">
      <c r="A172" s="87"/>
      <c r="B172" s="87"/>
      <c r="C172" s="87"/>
      <c r="D172" s="87"/>
    </row>
    <row r="173" spans="1:4" x14ac:dyDescent="0.25">
      <c r="A173" s="87"/>
      <c r="B173" s="87"/>
      <c r="C173" s="87"/>
      <c r="D173" s="87"/>
    </row>
    <row r="174" spans="1:4" x14ac:dyDescent="0.25">
      <c r="A174" s="87"/>
      <c r="B174" s="87"/>
      <c r="C174" s="87"/>
      <c r="D174" s="87"/>
    </row>
    <row r="175" spans="1:4" x14ac:dyDescent="0.25">
      <c r="A175" s="87"/>
      <c r="B175" s="87"/>
      <c r="C175" s="87"/>
      <c r="D175" s="87"/>
    </row>
    <row r="176" spans="1:4" x14ac:dyDescent="0.25">
      <c r="A176" s="87"/>
      <c r="B176" s="87"/>
      <c r="C176" s="87"/>
      <c r="D176" s="87"/>
    </row>
    <row r="177" spans="1:4" x14ac:dyDescent="0.25">
      <c r="A177" s="87"/>
      <c r="B177" s="87"/>
      <c r="C177" s="87"/>
      <c r="D177" s="87"/>
    </row>
    <row r="178" spans="1:4" x14ac:dyDescent="0.25">
      <c r="A178" s="87"/>
      <c r="B178" s="87"/>
      <c r="C178" s="87"/>
      <c r="D178" s="87"/>
    </row>
    <row r="179" spans="1:4" x14ac:dyDescent="0.25">
      <c r="A179" s="87"/>
      <c r="B179" s="87"/>
      <c r="C179" s="87"/>
      <c r="D179" s="87"/>
    </row>
    <row r="180" spans="1:4" x14ac:dyDescent="0.25">
      <c r="A180" s="87"/>
      <c r="B180" s="87"/>
      <c r="C180" s="87"/>
      <c r="D180" s="87"/>
    </row>
    <row r="181" spans="1:4" x14ac:dyDescent="0.25">
      <c r="A181" s="87"/>
      <c r="B181" s="87"/>
      <c r="C181" s="87"/>
      <c r="D181" s="87"/>
    </row>
    <row r="182" spans="1:4" x14ac:dyDescent="0.25">
      <c r="A182" s="87"/>
      <c r="B182" s="87"/>
      <c r="C182" s="87"/>
      <c r="D182" s="87"/>
    </row>
    <row r="183" spans="1:4" x14ac:dyDescent="0.25">
      <c r="A183" s="87"/>
      <c r="B183" s="87"/>
      <c r="C183" s="87"/>
      <c r="D183" s="87"/>
    </row>
    <row r="184" spans="1:4" x14ac:dyDescent="0.25">
      <c r="A184" s="87"/>
      <c r="B184" s="87"/>
      <c r="C184" s="87"/>
      <c r="D184" s="87"/>
    </row>
    <row r="185" spans="1:4" x14ac:dyDescent="0.25">
      <c r="A185" s="87"/>
      <c r="B185" s="87"/>
      <c r="C185" s="87"/>
      <c r="D185" s="87"/>
    </row>
    <row r="186" spans="1:4" x14ac:dyDescent="0.25">
      <c r="A186" s="87"/>
      <c r="B186" s="87"/>
      <c r="C186" s="87"/>
      <c r="D186" s="87"/>
    </row>
    <row r="187" spans="1:4" x14ac:dyDescent="0.25">
      <c r="A187" s="87"/>
      <c r="B187" s="87"/>
      <c r="C187" s="87"/>
      <c r="D187" s="87"/>
    </row>
    <row r="188" spans="1:4" x14ac:dyDescent="0.25">
      <c r="A188" s="87"/>
      <c r="B188" s="87"/>
      <c r="C188" s="87"/>
      <c r="D188" s="87"/>
    </row>
    <row r="189" spans="1:4" x14ac:dyDescent="0.25">
      <c r="A189" s="87"/>
      <c r="B189" s="87"/>
      <c r="C189" s="87"/>
      <c r="D189" s="87"/>
    </row>
    <row r="190" spans="1:4" x14ac:dyDescent="0.25">
      <c r="A190" s="87"/>
      <c r="B190" s="87"/>
      <c r="C190" s="87"/>
      <c r="D190" s="87"/>
    </row>
    <row r="191" spans="1:4" x14ac:dyDescent="0.25">
      <c r="A191" s="87"/>
      <c r="B191" s="87"/>
      <c r="C191" s="87"/>
      <c r="D191" s="87"/>
    </row>
    <row r="192" spans="1:4" x14ac:dyDescent="0.25">
      <c r="A192" s="87"/>
      <c r="B192" s="87"/>
      <c r="C192" s="87"/>
      <c r="D192" s="87"/>
    </row>
    <row r="193" spans="1:4" x14ac:dyDescent="0.25">
      <c r="A193" s="87"/>
      <c r="B193" s="87"/>
      <c r="C193" s="87"/>
      <c r="D193" s="87"/>
    </row>
    <row r="194" spans="1:4" x14ac:dyDescent="0.25">
      <c r="A194" s="87"/>
      <c r="B194" s="87"/>
      <c r="C194" s="87"/>
      <c r="D194" s="87"/>
    </row>
    <row r="195" spans="1:4" x14ac:dyDescent="0.25">
      <c r="A195" s="87"/>
      <c r="B195" s="87"/>
      <c r="C195" s="87"/>
      <c r="D195" s="87"/>
    </row>
    <row r="196" spans="1:4" x14ac:dyDescent="0.25">
      <c r="A196" s="87"/>
      <c r="B196" s="87"/>
      <c r="C196" s="87"/>
      <c r="D196" s="87"/>
    </row>
    <row r="197" spans="1:4" x14ac:dyDescent="0.25">
      <c r="A197" s="87"/>
      <c r="B197" s="87"/>
      <c r="C197" s="87"/>
      <c r="D197" s="87"/>
    </row>
    <row r="198" spans="1:4" x14ac:dyDescent="0.25">
      <c r="A198" s="87"/>
      <c r="B198" s="87"/>
      <c r="C198" s="87"/>
      <c r="D198" s="87"/>
    </row>
    <row r="199" spans="1:4" x14ac:dyDescent="0.25">
      <c r="A199" s="87"/>
      <c r="B199" s="87"/>
      <c r="C199" s="87"/>
      <c r="D199" s="87"/>
    </row>
    <row r="200" spans="1:4" x14ac:dyDescent="0.25">
      <c r="A200" s="87"/>
      <c r="B200" s="87"/>
      <c r="C200" s="87"/>
      <c r="D200" s="87"/>
    </row>
    <row r="201" spans="1:4" x14ac:dyDescent="0.25">
      <c r="A201" s="87"/>
      <c r="B201" s="87"/>
      <c r="C201" s="87"/>
      <c r="D201" s="87"/>
    </row>
    <row r="202" spans="1:4" x14ac:dyDescent="0.25">
      <c r="A202" s="87"/>
      <c r="B202" s="87"/>
      <c r="C202" s="87"/>
      <c r="D202" s="87"/>
    </row>
    <row r="203" spans="1:4" x14ac:dyDescent="0.25">
      <c r="A203" s="87"/>
      <c r="B203" s="87"/>
      <c r="C203" s="87"/>
      <c r="D203" s="87"/>
    </row>
    <row r="204" spans="1:4" x14ac:dyDescent="0.25">
      <c r="A204" s="87"/>
      <c r="B204" s="87"/>
      <c r="C204" s="87"/>
      <c r="D204" s="87"/>
    </row>
    <row r="205" spans="1:4" x14ac:dyDescent="0.25">
      <c r="A205" s="87"/>
      <c r="B205" s="87"/>
      <c r="C205" s="87"/>
      <c r="D205" s="87"/>
    </row>
    <row r="206" spans="1:4" x14ac:dyDescent="0.25">
      <c r="A206" s="87"/>
      <c r="B206" s="87"/>
      <c r="C206" s="87"/>
      <c r="D206" s="87"/>
    </row>
    <row r="207" spans="1:4" x14ac:dyDescent="0.25">
      <c r="A207" s="87"/>
      <c r="B207" s="87"/>
      <c r="C207" s="87"/>
      <c r="D207" s="87"/>
    </row>
    <row r="208" spans="1:4" x14ac:dyDescent="0.25">
      <c r="A208" s="87"/>
      <c r="B208" s="87"/>
      <c r="C208" s="87"/>
      <c r="D208" s="87"/>
    </row>
    <row r="209" spans="1:4" x14ac:dyDescent="0.25">
      <c r="A209" s="87"/>
      <c r="B209" s="87"/>
      <c r="C209" s="87"/>
      <c r="D209" s="87"/>
    </row>
  </sheetData>
  <pageMargins left="0.511811024" right="0.511811024" top="0.78740157499999996" bottom="0.78740157499999996" header="0.31496062000000002" footer="0.31496062000000002"/>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0F23CAB-D410-420C-B26B-0BBF1C6EBF0A}">
          <x14:formula1>
            <xm:f>'Lista suspensa'!$A$13:$A$15</xm:f>
          </x14:formula1>
          <xm:sqref>C90:D1048576 D36:D81 C1:C81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72B-C2C8-42AD-9C8F-6619800AB2F6}">
  <sheetPr codeName="Planilha7"/>
  <dimension ref="A2:F73"/>
  <sheetViews>
    <sheetView workbookViewId="0">
      <selection activeCell="B31" sqref="B31"/>
    </sheetView>
  </sheetViews>
  <sheetFormatPr defaultColWidth="8.85546875" defaultRowHeight="15" x14ac:dyDescent="0.25"/>
  <cols>
    <col min="1" max="1" width="35.5703125" style="82" bestFit="1" customWidth="1"/>
    <col min="2" max="2" width="8.85546875" style="82"/>
    <col min="3" max="3" width="17.7109375" style="82" customWidth="1"/>
    <col min="4" max="4" width="17.7109375" style="82" bestFit="1" customWidth="1"/>
    <col min="5" max="5" width="8.85546875" style="82"/>
    <col min="6" max="6" width="22" style="82" customWidth="1"/>
    <col min="7" max="7" width="11.140625" style="82" bestFit="1" customWidth="1"/>
    <col min="8" max="8" width="12.7109375" style="82" bestFit="1" customWidth="1"/>
    <col min="9" max="9" width="16.7109375" style="82" bestFit="1" customWidth="1"/>
    <col min="10" max="10" width="8.85546875" style="82"/>
    <col min="11" max="11" width="13.5703125" style="82" customWidth="1"/>
    <col min="12" max="16384" width="8.85546875" style="82"/>
  </cols>
  <sheetData>
    <row r="2" spans="1:6" x14ac:dyDescent="0.25">
      <c r="A2" s="154" t="s">
        <v>40</v>
      </c>
      <c r="B2" s="154"/>
      <c r="C2" s="154"/>
    </row>
    <row r="3" spans="1:6" x14ac:dyDescent="0.25">
      <c r="A3" s="82" t="s">
        <v>41</v>
      </c>
      <c r="B3" s="82">
        <f>COUNTIF(Dados_TD!E:E,"Nacional")</f>
        <v>8</v>
      </c>
      <c r="C3" s="83">
        <v>1</v>
      </c>
    </row>
    <row r="4" spans="1:6" x14ac:dyDescent="0.25">
      <c r="A4" s="82" t="s">
        <v>42</v>
      </c>
      <c r="B4" s="82">
        <f>COUNTIF(Dados_TD!E:E,"Internacional")</f>
        <v>0</v>
      </c>
      <c r="C4" s="83">
        <v>0</v>
      </c>
    </row>
    <row r="5" spans="1:6" x14ac:dyDescent="0.25">
      <c r="B5" s="82">
        <f>SUM(B3:B4)</f>
        <v>8</v>
      </c>
      <c r="C5" s="83">
        <f>SUM(C3:C4)</f>
        <v>1</v>
      </c>
    </row>
    <row r="6" spans="1:6" x14ac:dyDescent="0.25">
      <c r="C6" s="83"/>
    </row>
    <row r="8" spans="1:6" x14ac:dyDescent="0.25">
      <c r="A8" s="154" t="s">
        <v>43</v>
      </c>
      <c r="B8" s="154"/>
      <c r="C8" s="154"/>
      <c r="F8" s="82" t="s">
        <v>44</v>
      </c>
    </row>
    <row r="9" spans="1:6" x14ac:dyDescent="0.25">
      <c r="A9" s="82" t="s">
        <v>45</v>
      </c>
      <c r="B9" s="82">
        <f>COUNTIF(Dados_TD!A:A,"Pessoa física")</f>
        <v>3</v>
      </c>
      <c r="C9" s="83">
        <f>$B9/$B$5</f>
        <v>0.375</v>
      </c>
    </row>
    <row r="10" spans="1:6" x14ac:dyDescent="0.25">
      <c r="A10" s="82" t="s">
        <v>46</v>
      </c>
      <c r="B10" s="82">
        <f>COUNTIF(Dados_TD!A:A,"Pessoa jurídica")</f>
        <v>5</v>
      </c>
      <c r="C10" s="83">
        <f>$B10/$B$5</f>
        <v>0.625</v>
      </c>
    </row>
    <row r="11" spans="1:6" x14ac:dyDescent="0.25">
      <c r="C11" s="83"/>
    </row>
    <row r="12" spans="1:6" x14ac:dyDescent="0.25">
      <c r="A12" s="154" t="s">
        <v>47</v>
      </c>
      <c r="B12" s="154"/>
      <c r="C12" s="154"/>
    </row>
    <row r="13" spans="1:6" x14ac:dyDescent="0.25">
      <c r="A13" s="82" t="s">
        <v>48</v>
      </c>
      <c r="B13" s="82">
        <f>COUNTIF(Dados_TD!B:B,"Profissional de saúde")</f>
        <v>0</v>
      </c>
      <c r="C13" s="83">
        <f>B13/$B$5</f>
        <v>0</v>
      </c>
    </row>
    <row r="14" spans="1:6" x14ac:dyDescent="0.25">
      <c r="A14" s="82" t="s">
        <v>49</v>
      </c>
      <c r="B14" s="82">
        <f>COUNTIF(Dados_TD!B:B,"Outro profissional relacionado ao tema")</f>
        <v>0</v>
      </c>
      <c r="C14" s="83">
        <f>B14/$B$5</f>
        <v>0</v>
      </c>
    </row>
    <row r="15" spans="1:6" x14ac:dyDescent="0.25">
      <c r="A15" s="82" t="s">
        <v>50</v>
      </c>
      <c r="B15" s="82">
        <f>COUNTIF(Dados_TD!B:B,"Pesquisador ou membro da comunidade científica")</f>
        <v>0</v>
      </c>
      <c r="C15" s="83">
        <f t="shared" ref="C15:C21" si="0">B15/$B$5</f>
        <v>0</v>
      </c>
    </row>
    <row r="16" spans="1:6" x14ac:dyDescent="0.25">
      <c r="A16" s="82" t="s">
        <v>51</v>
      </c>
      <c r="B16" s="82">
        <f>COUNTIF(Dados_TD!B:B,"Cidadão ou consumidor")</f>
        <v>3</v>
      </c>
      <c r="C16" s="83">
        <f t="shared" si="0"/>
        <v>0.375</v>
      </c>
    </row>
    <row r="17" spans="1:4" x14ac:dyDescent="0.25">
      <c r="A17" s="82" t="s">
        <v>52</v>
      </c>
      <c r="B17" s="82">
        <f>COUNTIF(Dados_TD!B:B,"Órgão ou entidade do poder público")</f>
        <v>0</v>
      </c>
      <c r="C17" s="83">
        <f t="shared" si="0"/>
        <v>0</v>
      </c>
    </row>
    <row r="18" spans="1:4" x14ac:dyDescent="0.25">
      <c r="A18" s="82" t="s">
        <v>53</v>
      </c>
      <c r="B18" s="82">
        <f>COUNTIF(Dados_TD!B:B,"Entidade de defesa do consumidor ou associação de pacientes")</f>
        <v>0</v>
      </c>
      <c r="C18" s="83">
        <f t="shared" si="0"/>
        <v>0</v>
      </c>
    </row>
    <row r="19" spans="1:4" x14ac:dyDescent="0.25">
      <c r="A19" s="82" t="s">
        <v>54</v>
      </c>
      <c r="B19" s="82">
        <f>COUNTIF(Dados_TD!B:B,"Conselho, sindicato ou associação de profissionais")</f>
        <v>0</v>
      </c>
      <c r="C19" s="83">
        <f t="shared" si="0"/>
        <v>0</v>
      </c>
    </row>
    <row r="20" spans="1:4" x14ac:dyDescent="0.25">
      <c r="A20" s="82" t="s">
        <v>55</v>
      </c>
      <c r="B20" s="82">
        <f>COUNTIF(Dados_TD!B:B,"Setor regulado: empresa ou entidade representativa")</f>
        <v>5</v>
      </c>
      <c r="C20" s="83">
        <f t="shared" si="0"/>
        <v>0.625</v>
      </c>
    </row>
    <row r="21" spans="1:4" x14ac:dyDescent="0.25">
      <c r="A21" s="82" t="s">
        <v>56</v>
      </c>
      <c r="B21" s="82">
        <f>COUNTIF(Dados_TD!B:B,"Outro")</f>
        <v>0</v>
      </c>
      <c r="C21" s="83">
        <f t="shared" si="0"/>
        <v>0</v>
      </c>
    </row>
    <row r="22" spans="1:4" x14ac:dyDescent="0.25">
      <c r="C22" s="83"/>
    </row>
    <row r="23" spans="1:4" x14ac:dyDescent="0.25">
      <c r="A23" s="154" t="s">
        <v>57</v>
      </c>
      <c r="B23" s="154"/>
      <c r="C23" s="154"/>
    </row>
    <row r="24" spans="1:4" x14ac:dyDescent="0.25">
      <c r="A24" s="82" t="s">
        <v>58</v>
      </c>
      <c r="B24" s="82">
        <f>COUNTIF(Dados_TD!F:F,"Empresa")</f>
        <v>1</v>
      </c>
      <c r="C24" s="83">
        <f>B24/$B$26</f>
        <v>0.2</v>
      </c>
    </row>
    <row r="25" spans="1:4" x14ac:dyDescent="0.25">
      <c r="A25" s="82" t="s">
        <v>59</v>
      </c>
      <c r="B25" s="82">
        <f>COUNTIF(Dados_TD!F:F,"Entidade representativa do setor regulado")</f>
        <v>4</v>
      </c>
      <c r="C25" s="83">
        <f>B25/$B$26</f>
        <v>0.8</v>
      </c>
    </row>
    <row r="26" spans="1:4" x14ac:dyDescent="0.25">
      <c r="B26" s="82">
        <f>SUM(B24:B25)</f>
        <v>5</v>
      </c>
      <c r="C26" s="83"/>
    </row>
    <row r="28" spans="1:4" x14ac:dyDescent="0.25">
      <c r="A28" s="154" t="s">
        <v>60</v>
      </c>
      <c r="B28" s="154"/>
      <c r="C28" s="154"/>
      <c r="D28" s="154"/>
    </row>
    <row r="29" spans="1:4" x14ac:dyDescent="0.25">
      <c r="B29" s="82" t="s">
        <v>1</v>
      </c>
      <c r="C29" s="82" t="s">
        <v>19</v>
      </c>
      <c r="D29" s="82" t="s">
        <v>20</v>
      </c>
    </row>
    <row r="30" spans="1:4" x14ac:dyDescent="0.25">
      <c r="A30" s="82" t="s">
        <v>61</v>
      </c>
      <c r="B30" s="82">
        <f>COUNTIF(Dados_TD!C:C,"Sim")</f>
        <v>0</v>
      </c>
      <c r="C30" s="82">
        <f>SUM(B$42:B$45)</f>
        <v>0</v>
      </c>
      <c r="D30" s="82">
        <f>SUM(B$37:B$41)</f>
        <v>0</v>
      </c>
    </row>
    <row r="31" spans="1:4" x14ac:dyDescent="0.25">
      <c r="A31" s="82" t="s">
        <v>62</v>
      </c>
      <c r="B31" s="82">
        <f>COUNTIF(Dados_TD!C:C,"Tenho outra opinião")</f>
        <v>4</v>
      </c>
      <c r="C31" s="82">
        <f>SUM(C$42:C$45)</f>
        <v>3</v>
      </c>
      <c r="D31" s="82">
        <f>SUM(C$37:C$41)</f>
        <v>1</v>
      </c>
    </row>
    <row r="32" spans="1:4" x14ac:dyDescent="0.25">
      <c r="A32" s="82" t="s">
        <v>63</v>
      </c>
      <c r="B32" s="82">
        <f>COUNTIF(Dados_TD!$C:$C,"Não responderam")</f>
        <v>4</v>
      </c>
      <c r="C32" s="82">
        <f>SUM(D$42:D$45)</f>
        <v>0</v>
      </c>
      <c r="D32" s="82">
        <f>SUM(D$37:D$41)</f>
        <v>4</v>
      </c>
    </row>
    <row r="35" spans="1:6" x14ac:dyDescent="0.25">
      <c r="A35" s="154" t="s">
        <v>64</v>
      </c>
      <c r="B35" s="154"/>
      <c r="C35" s="154"/>
      <c r="D35" s="154"/>
    </row>
    <row r="36" spans="1:6" x14ac:dyDescent="0.25">
      <c r="B36" s="84" t="s">
        <v>61</v>
      </c>
      <c r="C36" s="84" t="s">
        <v>62</v>
      </c>
      <c r="D36" s="84" t="s">
        <v>63</v>
      </c>
    </row>
    <row r="37" spans="1:6" x14ac:dyDescent="0.25">
      <c r="A37" s="82" t="s">
        <v>56</v>
      </c>
      <c r="B37" s="82">
        <f>COUNTIFS(Dados_TD!C:C,'Dados Dash'!$A$30,Dados_TD!B:B,"Outro")</f>
        <v>0</v>
      </c>
      <c r="C37" s="82">
        <f>COUNTIFS(Dados_TD!C:C,'Dados Dash'!$A$31,Dados_TD!B:B,"Outro")</f>
        <v>0</v>
      </c>
      <c r="D37" s="82">
        <f>COUNTIFS(Dados_TD!$C:$C,'Dados Dash'!$A$32,Dados_TD!$B:$B,"Outro")</f>
        <v>0</v>
      </c>
    </row>
    <row r="38" spans="1:6" x14ac:dyDescent="0.25">
      <c r="A38" s="82" t="s">
        <v>55</v>
      </c>
      <c r="B38" s="82">
        <f>COUNTIFS(Dados_TD!C:C,'Dados Dash'!$A$30,Dados_TD!B:B,"Setor regulado: empresa ou entidade representativa")</f>
        <v>0</v>
      </c>
      <c r="C38" s="82">
        <f>COUNTIFS(Dados_TD!C:C,'Dados Dash'!$A$31,Dados_TD!B:B,"Setor regulado: empresa ou entidade representativa")</f>
        <v>1</v>
      </c>
      <c r="D38" s="82">
        <f>COUNTIFS(Dados_TD!$C:$C,'Dados Dash'!$A$32,Dados_TD!$B:$B,"Setor regulado: empresa ou entidade representativa")</f>
        <v>4</v>
      </c>
      <c r="F38" s="82" t="s">
        <v>65</v>
      </c>
    </row>
    <row r="39" spans="1:6" x14ac:dyDescent="0.25">
      <c r="A39" s="82" t="s">
        <v>54</v>
      </c>
      <c r="B39" s="82">
        <f>COUNTIFS(Dados_TD!C:C,'Dados Dash'!$A$30,Dados_TD!B:B,"Conselho, sindicato ou associação de profissionais")</f>
        <v>0</v>
      </c>
      <c r="C39" s="82">
        <f>COUNTIFS(Dados_TD!C:C,'Dados Dash'!$A$31,Dados_TD!B:B,"Conselho, sindicato ou associação de profissionais")</f>
        <v>0</v>
      </c>
      <c r="D39" s="82">
        <f>COUNTIFS(Dados_TD!$C:$C,'Dados Dash'!$A$32,Dados_TD!$B:$B,"Conselho, sindicato ou associação de profissionais")</f>
        <v>0</v>
      </c>
      <c r="F39" s="82" t="s">
        <v>66</v>
      </c>
    </row>
    <row r="40" spans="1:6" x14ac:dyDescent="0.25">
      <c r="A40" s="82" t="s">
        <v>53</v>
      </c>
      <c r="B40" s="82">
        <f>COUNTIFS(Dados_TD!C:C,'Dados Dash'!$A$30,Dados_TD!B:B,"Entidade de defesa do consumidor ou associação de pacientes")</f>
        <v>0</v>
      </c>
      <c r="C40" s="82">
        <f>COUNTIFS(Dados_TD!C:C,'Dados Dash'!$A$31,Dados_TD!B:B,"Entidade de defesa do consumidor ou associação de pacientes")</f>
        <v>0</v>
      </c>
      <c r="D40" s="82">
        <f>COUNTIFS(Dados_TD!$C:$C,'Dados Dash'!$A$32,Dados_TD!$B:$B,"Entidade de defesa do consumidor ou associação de pacientes")</f>
        <v>0</v>
      </c>
      <c r="F40" s="82" t="s">
        <v>67</v>
      </c>
    </row>
    <row r="41" spans="1:6" x14ac:dyDescent="0.25">
      <c r="A41" s="82" t="s">
        <v>52</v>
      </c>
      <c r="B41" s="82">
        <f>COUNTIFS(Dados_TD!C:C,'Dados Dash'!$A$30,Dados_TD!B:B,"Órgão ou entidade do poder público")</f>
        <v>0</v>
      </c>
      <c r="C41" s="82">
        <f>COUNTIFS(Dados_TD!C:C,'Dados Dash'!$A$31,Dados_TD!B:B,"Órgão ou entidade do poder público")</f>
        <v>0</v>
      </c>
      <c r="D41" s="82">
        <f>COUNTIFS(Dados_TD!$C:$C,'Dados Dash'!$A$32,Dados_TD!$B:$B,"Órgão ou entidade do poder público")</f>
        <v>0</v>
      </c>
      <c r="F41" s="82" t="s">
        <v>68</v>
      </c>
    </row>
    <row r="42" spans="1:6" x14ac:dyDescent="0.25">
      <c r="A42" s="82" t="s">
        <v>51</v>
      </c>
      <c r="B42" s="82">
        <f>COUNTIFS(Dados_TD!C:C,'Dados Dash'!$A$30,Dados_TD!B:B,"Cidadão ou consumidor")</f>
        <v>0</v>
      </c>
      <c r="C42" s="82">
        <f>COUNTIFS(Dados_TD!C:C,'Dados Dash'!$A$31,Dados_TD!B:B,"Cidadão ou consumidor")</f>
        <v>3</v>
      </c>
      <c r="D42" s="82">
        <f>COUNTIFS(Dados_TD!$C:$C,'Dados Dash'!$A$32,Dados_TD!$B:$B,"Cidadão ou consumidor")</f>
        <v>0</v>
      </c>
      <c r="F42" s="82" t="s">
        <v>69</v>
      </c>
    </row>
    <row r="43" spans="1:6" x14ac:dyDescent="0.25">
      <c r="A43" s="82" t="s">
        <v>50</v>
      </c>
      <c r="B43" s="82">
        <f>COUNTIFS(Dados_TD!C:C,'Dados Dash'!$A$30,Dados_TD!B:B,"Pesquisador ou membro da comunidade científica")</f>
        <v>0</v>
      </c>
      <c r="C43" s="82">
        <f>COUNTIFS(Dados_TD!C:C,'Dados Dash'!$A$31,Dados_TD!B:B,"Pesquisador ou membro da comunidade científica")</f>
        <v>0</v>
      </c>
      <c r="D43" s="82">
        <f>COUNTIFS(Dados_TD!$C:$C,'Dados Dash'!$A$32,Dados_TD!$B:$B,"Pesquisador ou membro da comunidade científica")</f>
        <v>0</v>
      </c>
      <c r="F43" s="82" t="s">
        <v>70</v>
      </c>
    </row>
    <row r="44" spans="1:6" x14ac:dyDescent="0.25">
      <c r="A44" s="82" t="s">
        <v>49</v>
      </c>
      <c r="B44" s="82">
        <f>COUNTIFS(Dados_TD!C:C,'Dados Dash'!$A$30,Dados_TD!B:B,"Outro profissional relacionado ao tema")</f>
        <v>0</v>
      </c>
      <c r="C44" s="82">
        <f>COUNTIFS(Dados_TD!C:C,'Dados Dash'!$A$31,Dados_TD!B:B,"Outro profissional relacionado ao tema")</f>
        <v>0</v>
      </c>
      <c r="D44" s="82">
        <f>COUNTIFS(Dados_TD!$C:$C,'Dados Dash'!$A$32,Dados_TD!$B:$B,"Outro profissional relacionado ao tema")</f>
        <v>0</v>
      </c>
      <c r="F44" s="82" t="s">
        <v>71</v>
      </c>
    </row>
    <row r="45" spans="1:6" x14ac:dyDescent="0.25">
      <c r="A45" s="82" t="s">
        <v>48</v>
      </c>
      <c r="B45" s="82">
        <f>COUNTIFS(Dados_TD!C:C,'Dados Dash'!$A$30,Dados_TD!B:B,"Profissional de saúde")</f>
        <v>0</v>
      </c>
      <c r="C45" s="82">
        <f>COUNTIFS(Dados_TD!C:C,'Dados Dash'!$A$31,Dados_TD!B:B,"Profissional de saúde")</f>
        <v>0</v>
      </c>
      <c r="D45" s="82">
        <f>COUNTIFS(Dados_TD!$C:$C,'Dados Dash'!$A$32,Dados_TD!$B:$B,"Profissional de saúde")</f>
        <v>0</v>
      </c>
    </row>
    <row r="48" spans="1:6" x14ac:dyDescent="0.25">
      <c r="A48" s="154" t="s">
        <v>72</v>
      </c>
      <c r="B48" s="154"/>
      <c r="C48" s="154"/>
      <c r="D48" s="154"/>
    </row>
    <row r="49" spans="1:4" x14ac:dyDescent="0.25">
      <c r="A49" s="82" t="s">
        <v>73</v>
      </c>
      <c r="B49" s="82" t="s">
        <v>1</v>
      </c>
      <c r="C49" s="82" t="s">
        <v>19</v>
      </c>
      <c r="D49" s="82" t="s">
        <v>20</v>
      </c>
    </row>
    <row r="50" spans="1:4" x14ac:dyDescent="0.25">
      <c r="A50" s="82" t="s">
        <v>74</v>
      </c>
      <c r="B50" s="82">
        <f>COUNTIF(Dados_TD!D:D,"Positivos")</f>
        <v>5</v>
      </c>
      <c r="C50" s="82">
        <f>SUM(B64:B67)</f>
        <v>3</v>
      </c>
      <c r="D50" s="82">
        <f>SUM(B59:B63)</f>
        <v>2</v>
      </c>
    </row>
    <row r="51" spans="1:4" x14ac:dyDescent="0.25">
      <c r="A51" s="82" t="s">
        <v>75</v>
      </c>
      <c r="B51" s="82">
        <f>COUNTIF(Dados_TD!D:D,"Negativos")</f>
        <v>1</v>
      </c>
      <c r="C51" s="82">
        <f>SUM(C64:C67)</f>
        <v>0</v>
      </c>
      <c r="D51" s="82">
        <f>SUM(C59:C63)</f>
        <v>1</v>
      </c>
    </row>
    <row r="52" spans="1:4" x14ac:dyDescent="0.25">
      <c r="A52" s="82" t="s">
        <v>76</v>
      </c>
      <c r="B52" s="82">
        <f>COUNTIF(Dados_TD!D:D,"Positivos e Negativos")</f>
        <v>2</v>
      </c>
      <c r="C52" s="82">
        <f>SUM(D64:D67)</f>
        <v>0</v>
      </c>
      <c r="D52" s="82">
        <f>SUM(D59:D63)</f>
        <v>2</v>
      </c>
    </row>
    <row r="57" spans="1:4" x14ac:dyDescent="0.25">
      <c r="A57" s="154" t="s">
        <v>77</v>
      </c>
      <c r="B57" s="154"/>
      <c r="C57" s="154"/>
      <c r="D57" s="154"/>
    </row>
    <row r="58" spans="1:4" x14ac:dyDescent="0.25">
      <c r="B58" s="82" t="s">
        <v>74</v>
      </c>
      <c r="C58" s="84" t="s">
        <v>75</v>
      </c>
      <c r="D58" s="82" t="s">
        <v>76</v>
      </c>
    </row>
    <row r="59" spans="1:4" x14ac:dyDescent="0.25">
      <c r="A59" s="82" t="s">
        <v>56</v>
      </c>
      <c r="B59" s="82">
        <f>COUNTIFS(Dados_TD!$B:$B,"Outro",Dados_TD!D:D,'Dados Dash'!$A$50)</f>
        <v>0</v>
      </c>
      <c r="C59" s="82">
        <f>COUNTIFS(Dados_TD!$B:$B,"Outro",Dados_TD!D:D,'Dados Dash'!$A$51)</f>
        <v>0</v>
      </c>
      <c r="D59" s="82">
        <f>COUNTIFS(Dados_TD!$B:$B,"Outro",Dados_TD!D:D,'Dados Dash'!$A$52)</f>
        <v>0</v>
      </c>
    </row>
    <row r="60" spans="1:4" x14ac:dyDescent="0.25">
      <c r="A60" s="82" t="s">
        <v>55</v>
      </c>
      <c r="B60" s="82">
        <f>COUNTIFS(Dados_TD!$B:$B,"Setor regulado: empresa ou entidade representativa",Dados_TD!D:D,'Dados Dash'!$A$50)</f>
        <v>2</v>
      </c>
      <c r="C60" s="82">
        <f>COUNTIFS(Dados_TD!$B:$B,"Setor regulado: empresa ou entidade representativa",Dados_TD!D:D,'Dados Dash'!$A$51)</f>
        <v>1</v>
      </c>
      <c r="D60" s="82">
        <f>COUNTIFS(Dados_TD!$B:$B,"Setor regulado: empresa ou entidade representativa",Dados_TD!D:D,'Dados Dash'!$A$52)</f>
        <v>2</v>
      </c>
    </row>
    <row r="61" spans="1:4" x14ac:dyDescent="0.25">
      <c r="A61" s="82" t="s">
        <v>54</v>
      </c>
      <c r="B61" s="82">
        <f>COUNTIFS(Dados_TD!$B:$B,"Conselho, sindicato ou associação de profissionais",Dados_TD!D:D,'Dados Dash'!$A$50)</f>
        <v>0</v>
      </c>
      <c r="C61" s="82">
        <f>COUNTIFS(Dados_TD!$B:$B,"Conselho, sindicato ou associação de profissionais",Dados_TD!D:D,'Dados Dash'!$A$51)</f>
        <v>0</v>
      </c>
      <c r="D61" s="82">
        <f>COUNTIFS(Dados_TD!$B:$B,"Conselho, sindicato ou associação de profissionais",Dados_TD!D:D,'Dados Dash'!$A$52)</f>
        <v>0</v>
      </c>
    </row>
    <row r="62" spans="1:4" x14ac:dyDescent="0.25">
      <c r="A62" s="82" t="s">
        <v>53</v>
      </c>
      <c r="B62" s="82">
        <f>COUNTIFS(Dados_TD!$B:$B,"Entidade de defesa do consumidor ou associação de pacientes",Dados_TD!D:D,'Dados Dash'!$A$50)</f>
        <v>0</v>
      </c>
      <c r="C62" s="82">
        <f>COUNTIFS(Dados_TD!$B:$B,"Entidade de defesa do consumidor ou associação de pacientes",Dados_TD!D:D,'Dados Dash'!$A$51)</f>
        <v>0</v>
      </c>
      <c r="D62" s="82">
        <f>COUNTIFS(Dados_TD!$B:$B,"Entidade de defesa do consumidor ou associação de pacientes",Dados_TD!D:D,'Dados Dash'!$A$52)</f>
        <v>0</v>
      </c>
    </row>
    <row r="63" spans="1:4" x14ac:dyDescent="0.25">
      <c r="A63" s="82" t="s">
        <v>52</v>
      </c>
      <c r="B63" s="82">
        <f>COUNTIFS(Dados_TD!$B:$B,"Órgão ou entidade do poder público",Dados_TD!D:D,'Dados Dash'!$A$50)</f>
        <v>0</v>
      </c>
      <c r="C63" s="82">
        <f>COUNTIFS(Dados_TD!$B:$B,"Órgão ou entidade do poder público",Dados_TD!D:D,'Dados Dash'!$A$51)</f>
        <v>0</v>
      </c>
      <c r="D63" s="82">
        <f>COUNTIFS(Dados_TD!$B:$B,"Órgão ou entidade do poder público",Dados_TD!D:D,'Dados Dash'!$A$52)</f>
        <v>0</v>
      </c>
    </row>
    <row r="64" spans="1:4" x14ac:dyDescent="0.25">
      <c r="A64" s="82" t="s">
        <v>51</v>
      </c>
      <c r="B64" s="82">
        <f>COUNTIFS(Dados_TD!$B:$B,"Cidadão ou consumidor",Dados_TD!D:D,'Dados Dash'!$A$50)</f>
        <v>3</v>
      </c>
      <c r="C64" s="82">
        <f>COUNTIFS(Dados_TD!$B:$B,"Cidadão ou consumidor",Dados_TD!D:D,'Dados Dash'!$A$51)</f>
        <v>0</v>
      </c>
      <c r="D64" s="82">
        <f>COUNTIFS(Dados_TD!$B:$B,"Cidadão ou consumidor",Dados_TD!D:D,'Dados Dash'!$A$52)</f>
        <v>0</v>
      </c>
    </row>
    <row r="65" spans="1:4" x14ac:dyDescent="0.25">
      <c r="A65" s="82" t="s">
        <v>50</v>
      </c>
      <c r="B65" s="82">
        <f>COUNTIFS(Dados_TD!$B:$B,"Pesquisador ou membro da comunidade científica",Dados_TD!D:D,'Dados Dash'!$A$50)</f>
        <v>0</v>
      </c>
      <c r="C65" s="82">
        <f>COUNTIFS(Dados_TD!$B:$B,"Pesquisador ou membro da comunidade científica",Dados_TD!D:D,'Dados Dash'!$A$51)</f>
        <v>0</v>
      </c>
      <c r="D65" s="82">
        <f>COUNTIFS(Dados_TD!$B:$B,"Pesquisador ou membro da comunidade científica",Dados_TD!D:D,'Dados Dash'!$A$52)</f>
        <v>0</v>
      </c>
    </row>
    <row r="66" spans="1:4" x14ac:dyDescent="0.25">
      <c r="A66" s="82" t="s">
        <v>49</v>
      </c>
      <c r="B66" s="82">
        <f>COUNTIFS(Dados_TD!$B:$B,"Outro profissional relacionado ao tema",Dados_TD!D:D,'Dados Dash'!$A$50)</f>
        <v>0</v>
      </c>
      <c r="C66" s="82">
        <f>COUNTIFS(Dados_TD!$B:$B,"Outro profissional relacionado ao tema",Dados_TD!D:D,'Dados Dash'!$A$51)</f>
        <v>0</v>
      </c>
      <c r="D66" s="82">
        <f>COUNTIFS(Dados_TD!$B:$B,"Outro profissional relacionado ao tema",Dados_TD!D:D,'Dados Dash'!$A$52)</f>
        <v>0</v>
      </c>
    </row>
    <row r="67" spans="1:4" x14ac:dyDescent="0.25">
      <c r="A67" s="82" t="s">
        <v>48</v>
      </c>
      <c r="B67" s="82">
        <f>COUNTIFS(Dados_TD!$B:$B,"Profissional de saúde",Dados_TD!D:D,'Dados Dash'!$A$50)</f>
        <v>0</v>
      </c>
      <c r="C67" s="82">
        <f>COUNTIFS(Dados_TD!$B:$B,"Profissional de saúde",Dados_TD!D:D,'Dados Dash'!$A$51)</f>
        <v>0</v>
      </c>
      <c r="D67" s="82">
        <f>COUNTIFS(Dados_TD!$B:$B,"Profissional de saúde",Dados_TD!D:D,'Dados Dash'!$A$52)</f>
        <v>0</v>
      </c>
    </row>
    <row r="70" spans="1:4" x14ac:dyDescent="0.25">
      <c r="A70" s="82" t="s">
        <v>78</v>
      </c>
    </row>
    <row r="71" spans="1:4" x14ac:dyDescent="0.25">
      <c r="A71" s="82" t="s">
        <v>79</v>
      </c>
    </row>
    <row r="72" spans="1:4" x14ac:dyDescent="0.25">
      <c r="A72" s="82" t="s">
        <v>80</v>
      </c>
    </row>
    <row r="73" spans="1:4" x14ac:dyDescent="0.25">
      <c r="A73" s="82" t="s">
        <v>81</v>
      </c>
    </row>
  </sheetData>
  <mergeCells count="8">
    <mergeCell ref="A28:D28"/>
    <mergeCell ref="A48:D48"/>
    <mergeCell ref="A35:D35"/>
    <mergeCell ref="A57:D57"/>
    <mergeCell ref="A2:C2"/>
    <mergeCell ref="A8:C8"/>
    <mergeCell ref="A12:C12"/>
    <mergeCell ref="A23:C23"/>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sheetPr codeName="Planilha8"/>
  <dimension ref="A2:A15"/>
  <sheetViews>
    <sheetView workbookViewId="0">
      <selection activeCell="J28" sqref="J28"/>
    </sheetView>
  </sheetViews>
  <sheetFormatPr defaultRowHeight="12.75" x14ac:dyDescent="0.2"/>
  <cols>
    <col min="1" max="1" width="25.140625" customWidth="1"/>
  </cols>
  <sheetData>
    <row r="2" spans="1:1" x14ac:dyDescent="0.2">
      <c r="A2" t="s">
        <v>11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row r="12" spans="1:1" x14ac:dyDescent="0.2">
      <c r="A12" t="s">
        <v>89</v>
      </c>
    </row>
    <row r="13" spans="1:1" x14ac:dyDescent="0.2">
      <c r="A13" t="s">
        <v>61</v>
      </c>
    </row>
    <row r="14" spans="1:1" x14ac:dyDescent="0.2">
      <c r="A14" t="s">
        <v>62</v>
      </c>
    </row>
    <row r="15" spans="1:1" x14ac:dyDescent="0.2">
      <c r="A15" t="s">
        <v>63</v>
      </c>
    </row>
  </sheetData>
  <pageMargins left="0.511811024" right="0.511811024" top="0.78740157499999996" bottom="0.78740157499999996" header="0.31496062000000002" footer="0.31496062000000002"/>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topLeftCell="A13" workbookViewId="0">
      <selection activeCell="N18" sqref="N18"/>
    </sheetView>
  </sheetViews>
  <sheetFormatPr defaultRowHeight="12.75" x14ac:dyDescent="0.2"/>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58cef2-5e33-4382-9f34-ebdf29ebf261" xsi:nil="true"/>
    <lcf76f155ced4ddcb4097134ff3c332f xmlns="1b481078-05fd-4425-adfc-5f858dcaa140">
      <Terms xmlns="http://schemas.microsoft.com/office/infopath/2007/PartnerControls"/>
    </lcf76f155ced4ddcb4097134ff3c332f>
    <_x00c1_reaRespons_x00e1_vel xmlns="1b481078-05fd-4425-adfc-5f858dcaa140" xsi:nil="true"/>
    <Coordena_x00e7__x00f5_esenvolvidas xmlns="1b481078-05fd-4425-adfc-5f858dcaa140" xsi:nil="true"/>
    <Disp_x002e_ARR xmlns="1b481078-05fd-4425-adfc-5f858dcaa140">false</Disp_x002e_ARR>
    <DatadeCria_x00e7__x00e3_o xmlns="1b481078-05fd-4425-adfc-5f858dcaa140" xsi:nil="true"/>
    <Disp_x002e_CP xmlns="1b481078-05fd-4425-adfc-5f858dcaa140">false</Disp_x002e_CP>
    <Disp_x002e_AIR xmlns="1b481078-05fd-4425-adfc-5f858dcaa140">false</Disp_x002e_AIR>
    <N_x00ba_ProcessoSEI xmlns="1b481078-05fd-4425-adfc-5f858dcaa14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29" ma:contentTypeDescription="Crie um novo documento." ma:contentTypeScope="" ma:versionID="136e3990d7562873f6533e50bea84146">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521ae5b36496d2748eb153d8e1b4c6bc"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_x00c1_reaRespons_x00e1_vel" minOccurs="0"/>
                <xsd:element ref="ns3:Disp_x002e_AIR" minOccurs="0"/>
                <xsd:element ref="ns3:Disp_x002e_CP" minOccurs="0"/>
                <xsd:element ref="ns3:Disp_x002e_ARR" minOccurs="0"/>
                <xsd:element ref="ns3:N_x00ba_ProcessoSEI" minOccurs="0"/>
                <xsd:element ref="ns3:DatadeCria_x00e7__x00e3_o" minOccurs="0"/>
                <xsd:element ref="ns3:Coordena_x00e7__x00f5_esenvolvida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_x00c1_reaRespons_x00e1_vel" ma:index="25" nillable="true" ma:displayName="Área Responsável" ma:format="Dropdown" ma:internalName="_x00c1_reaRespons_x00e1_vel">
      <xsd:simpleType>
        <xsd:restriction base="dms:Text">
          <xsd:maxLength value="255"/>
        </xsd:restriction>
      </xsd:simpleType>
    </xsd:element>
    <xsd:element name="Disp_x002e_AIR" ma:index="26" nillable="true" ma:displayName="Disp. AIR" ma:default="0" ma:description="Dispensa de AIR" ma:format="Dropdown" ma:internalName="Disp_x002e_AIR">
      <xsd:simpleType>
        <xsd:restriction base="dms:Boolean"/>
      </xsd:simpleType>
    </xsd:element>
    <xsd:element name="Disp_x002e_CP" ma:index="27" nillable="true" ma:displayName="Disp. CP" ma:default="0" ma:description="Dispensa de CP ?" ma:format="Dropdown" ma:internalName="Disp_x002e_CP">
      <xsd:simpleType>
        <xsd:restriction base="dms:Boolean"/>
      </xsd:simpleType>
    </xsd:element>
    <xsd:element name="Disp_x002e_ARR" ma:index="28" nillable="true" ma:displayName="Disp. ARR" ma:default="0" ma:description="Dispensa de ARR ?" ma:format="Dropdown" ma:internalName="Disp_x002e_ARR">
      <xsd:simpleType>
        <xsd:restriction base="dms:Boolean"/>
      </xsd:simpleType>
    </xsd:element>
    <xsd:element name="N_x00ba_ProcessoSEI" ma:index="29" nillable="true" ma:displayName="Nº Processo SEI" ma:format="Dropdown" ma:internalName="N_x00ba_ProcessoSEI">
      <xsd:simpleType>
        <xsd:restriction base="dms:Text">
          <xsd:maxLength value="255"/>
        </xsd:restriction>
      </xsd:simpleType>
    </xsd:element>
    <xsd:element name="DatadeCria_x00e7__x00e3_o" ma:index="30" nillable="true" ma:displayName="Data de Criação" ma:description="Data de criação da avaliação" ma:format="DateOnly" ma:internalName="DatadeCria_x00e7__x00e3_o">
      <xsd:simpleType>
        <xsd:restriction base="dms:DateTime"/>
      </xsd:simpleType>
    </xsd:element>
    <xsd:element name="Coordena_x00e7__x00f5_esenvolvidas" ma:index="31" nillable="true" ma:displayName="Coordenações envolvidas" ma:description="Selecionar as Coordenações" ma:format="Dropdown" ma:internalName="Coordena_x00e7__x00f5_esenvolvidas">
      <xsd:complexType>
        <xsd:complexContent>
          <xsd:extension base="dms:MultiChoice">
            <xsd:sequence>
              <xsd:element name="Value" maxOccurs="unbounded" minOccurs="0" nillable="true">
                <xsd:simpleType>
                  <xsd:restriction base="dms:Choice">
                    <xsd:enumeration value="CPROR"/>
                    <xsd:enumeration value="CMARR"/>
                    <xsd:enumeration value="COAIR"/>
                    <xsd:enumeration value="ASREG"/>
                  </xsd:restriction>
                </xsd:simpleType>
              </xsd:element>
            </xsd:sequence>
          </xsd:extension>
        </xsd:complexContent>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E2A961-F94D-4D61-8586-A4CC423FEFA1}">
  <ds:schemaRefs>
    <ds:schemaRef ds:uri="http://schemas.microsoft.com/office/2006/metadata/properties"/>
    <ds:schemaRef ds:uri="http://schemas.microsoft.com/office/infopath/2007/PartnerControls"/>
    <ds:schemaRef ds:uri="3358cef2-5e33-4382-9f34-ebdf29ebf261"/>
    <ds:schemaRef ds:uri="1b481078-05fd-4425-adfc-5f858dcaa140"/>
  </ds:schemaRefs>
</ds:datastoreItem>
</file>

<file path=customXml/itemProps2.xml><?xml version="1.0" encoding="utf-8"?>
<ds:datastoreItem xmlns:ds="http://schemas.openxmlformats.org/officeDocument/2006/customXml" ds:itemID="{0B632ACC-9A9D-42BD-9661-CD870B98433D}">
  <ds:schemaRefs>
    <ds:schemaRef ds:uri="http://schemas.microsoft.com/sharepoint/v3/contenttype/forms"/>
  </ds:schemaRefs>
</ds:datastoreItem>
</file>

<file path=customXml/itemProps3.xml><?xml version="1.0" encoding="utf-8"?>
<ds:datastoreItem xmlns:ds="http://schemas.openxmlformats.org/officeDocument/2006/customXml" ds:itemID="{3612AEEB-C57B-4FE4-823B-71D010A3A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3</vt:i4>
      </vt:variant>
    </vt:vector>
  </HeadingPairs>
  <TitlesOfParts>
    <vt:vector size="12" baseType="lpstr">
      <vt:lpstr>Contribuições por dispositivos</vt:lpstr>
      <vt:lpstr>Contribuições por pessoa</vt:lpstr>
      <vt:lpstr>Relato dos participantes</vt:lpstr>
      <vt:lpstr>Dashboard</vt:lpstr>
      <vt:lpstr> Gráficos e Tabelas</vt:lpstr>
      <vt:lpstr>Dados_TD</vt:lpstr>
      <vt:lpstr>Dados Dash</vt:lpstr>
      <vt:lpstr>Lista suspensa</vt:lpstr>
      <vt:lpstr>Planilha2</vt:lpstr>
      <vt:lpstr>'Contribuições por dispositivos'!Area_de_impressao</vt:lpstr>
      <vt:lpstr>Dashboard!Area_de_impressao</vt:lpstr>
      <vt:lpstr>'Contribuições por dispositivos'!Titulos_de_impressao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Cyro Barbosa Caldeira</dc:creator>
  <cp:keywords/>
  <dc:description/>
  <cp:lastModifiedBy>Edson Verissimo</cp:lastModifiedBy>
  <cp:revision/>
  <dcterms:created xsi:type="dcterms:W3CDTF">2018-04-13T10:29:10Z</dcterms:created>
  <dcterms:modified xsi:type="dcterms:W3CDTF">2024-05-02T14:16:02Z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MediaServiceImageTags">
    <vt:lpwstr/>
  </property>
</Properties>
</file>