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2.xml" ContentType="application/vnd.ms-excel.slicer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showInkAnnotation="0" saveExternalLinkValues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visabr.sharepoint.com/sites/CPsGGALI/Documentos Partilhados/2023/CP 1198/"/>
    </mc:Choice>
  </mc:AlternateContent>
  <xr:revisionPtr revIDLastSave="8" documentId="13_ncr:1_{12D1A97F-710B-4F32-8CB8-7298BBA1A340}" xr6:coauthVersionLast="47" xr6:coauthVersionMax="47" xr10:uidLastSave="{2B93182E-F9CF-4E27-A24B-07234D047932}"/>
  <bookViews>
    <workbookView xWindow="-28920" yWindow="-120" windowWidth="29040" windowHeight="15840" tabRatio="791" xr2:uid="{00000000-000D-0000-FFFF-FFFF00000000}"/>
  </bookViews>
  <sheets>
    <sheet name="Contribuições por Dispositivos" sheetId="45" r:id="rId1"/>
    <sheet name="Contribuições por pessoa" sheetId="42" r:id="rId2"/>
    <sheet name="Relato dos participantes" sheetId="11" r:id="rId3"/>
    <sheet name="Dashboard" sheetId="10" r:id="rId4"/>
    <sheet name=" Gráficos e Tabelas" sheetId="6" r:id="rId5"/>
    <sheet name="Dados_TD" sheetId="18" state="hidden" r:id="rId6"/>
    <sheet name="Dados Dash" sheetId="19" state="hidden" r:id="rId7"/>
    <sheet name="Lista suspensa" sheetId="12" state="hidden" r:id="rId8"/>
    <sheet name="Planilha2" sheetId="4" state="hidden" r:id="rId9"/>
  </sheets>
  <definedNames>
    <definedName name="_xlnm._FilterDatabase" localSheetId="1" hidden="1">'Contribuições por pessoa'!$A$2:$V$5</definedName>
    <definedName name="_xlnm.Print_Area" localSheetId="3">Dashboard!$C$4:$AA$34</definedName>
    <definedName name="Contrib" localSheetId="1">#REF!</definedName>
    <definedName name="Contrib">#REF!</definedName>
    <definedName name="Contribuições" localSheetId="1">#REF!</definedName>
    <definedName name="Contribuições">#REF!</definedName>
    <definedName name="SegmentaçãodeDados_Dispositivos">#N/A</definedName>
    <definedName name="SegmentaçãodeDados_Instituição">#N/A</definedName>
    <definedName name="SegmentaçãodeDados_Qual_desses_segmentos_você_se_identifica?">#N/A</definedName>
    <definedName name="SegmentaçãodeDados_Qual_desses_segmentos_você_se_identifica?1">#N/A</definedName>
    <definedName name="SegmentaçãodeDados_Qual_desses_segmentos_você_se_identifica?2">#N/A</definedName>
  </definedNames>
  <calcPr calcId="191028"/>
  <pivotCaches>
    <pivotCache cacheId="9396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4"/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6" l="1"/>
  <c r="E107" i="6"/>
  <c r="E106" i="6"/>
  <c r="E105" i="6"/>
  <c r="E104" i="6"/>
  <c r="E103" i="6"/>
  <c r="E102" i="6"/>
  <c r="O5" i="45"/>
  <c r="P3" i="45" s="1"/>
  <c r="P2" i="45" l="1"/>
  <c r="P1" i="45" s="1"/>
  <c r="R3" i="45" l="1"/>
  <c r="D67" i="19" l="1"/>
  <c r="C67" i="19"/>
  <c r="B67" i="19"/>
  <c r="D66" i="19"/>
  <c r="C66" i="19"/>
  <c r="B66" i="19"/>
  <c r="D65" i="19"/>
  <c r="C65" i="19"/>
  <c r="B65" i="19"/>
  <c r="D64" i="19"/>
  <c r="C64" i="19"/>
  <c r="B64" i="19"/>
  <c r="D63" i="19"/>
  <c r="C63" i="19"/>
  <c r="B63" i="19"/>
  <c r="D62" i="19"/>
  <c r="C62" i="19"/>
  <c r="B62" i="19"/>
  <c r="D61" i="19"/>
  <c r="C61" i="19"/>
  <c r="B61" i="19"/>
  <c r="D60" i="19"/>
  <c r="C60" i="19"/>
  <c r="B60" i="19"/>
  <c r="D59" i="19"/>
  <c r="C59" i="19"/>
  <c r="B59" i="19"/>
  <c r="B52" i="19"/>
  <c r="B51" i="19"/>
  <c r="B50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B25" i="19"/>
  <c r="B24" i="19"/>
  <c r="B4" i="19"/>
  <c r="B3" i="19"/>
  <c r="B31" i="19"/>
  <c r="B30" i="19"/>
  <c r="B13" i="19"/>
  <c r="B21" i="19"/>
  <c r="B20" i="19"/>
  <c r="B19" i="19"/>
  <c r="B18" i="19"/>
  <c r="B17" i="19"/>
  <c r="B16" i="19"/>
  <c r="B15" i="19"/>
  <c r="B14" i="19"/>
  <c r="B10" i="19"/>
  <c r="B9" i="19"/>
  <c r="D45" i="19" l="1"/>
  <c r="D44" i="19"/>
  <c r="D43" i="19"/>
  <c r="D42" i="19"/>
  <c r="D41" i="19"/>
  <c r="D40" i="19"/>
  <c r="D39" i="19"/>
  <c r="D38" i="19"/>
  <c r="D37" i="19"/>
  <c r="B32" i="19"/>
  <c r="D50" i="19" l="1"/>
  <c r="C32" i="19"/>
  <c r="D32" i="19"/>
  <c r="C5" i="19" l="1"/>
  <c r="D52" i="19" l="1"/>
  <c r="D51" i="19"/>
  <c r="D30" i="19" l="1"/>
  <c r="D31" i="19"/>
  <c r="C30" i="19"/>
  <c r="C31" i="19"/>
  <c r="Y9" i="10"/>
  <c r="B26" i="19"/>
  <c r="C24" i="19" s="1"/>
  <c r="Y10" i="10"/>
  <c r="F12" i="10"/>
  <c r="I12" i="10"/>
  <c r="C51" i="19"/>
  <c r="C52" i="19"/>
  <c r="C50" i="19"/>
  <c r="B5" i="19"/>
  <c r="C16" i="19" s="1"/>
  <c r="C14" i="19" l="1"/>
  <c r="C25" i="19"/>
  <c r="C10" i="19"/>
  <c r="I13" i="10" s="1"/>
  <c r="C15" i="19"/>
  <c r="C18" i="19"/>
  <c r="C17" i="19"/>
  <c r="C21" i="19"/>
  <c r="C9" i="19"/>
  <c r="F13" i="10" s="1"/>
  <c r="C13" i="19"/>
  <c r="C20" i="19"/>
  <c r="C19" i="19"/>
  <c r="C12" i="10"/>
  <c r="E109" i="6" l="1"/>
  <c r="F107" i="6" l="1"/>
  <c r="F108" i="6"/>
  <c r="F104" i="6"/>
  <c r="F103" i="6"/>
  <c r="F102" i="6"/>
  <c r="F109" i="6"/>
  <c r="F106" i="6"/>
  <c r="F105" i="6"/>
</calcChain>
</file>

<file path=xl/sharedStrings.xml><?xml version="1.0" encoding="utf-8"?>
<sst xmlns="http://schemas.openxmlformats.org/spreadsheetml/2006/main" count="267" uniqueCount="167">
  <si>
    <t>Lista de verificação de itens de férias</t>
  </si>
  <si>
    <t>Total</t>
  </si>
  <si>
    <t>Preenchido</t>
  </si>
  <si>
    <t>PROGRESSO DA ANÁLISE:</t>
  </si>
  <si>
    <t>Não preenchido</t>
  </si>
  <si>
    <t>Progresso:</t>
  </si>
  <si>
    <t>ID do participante</t>
  </si>
  <si>
    <t>Instituição</t>
  </si>
  <si>
    <t>Segmento</t>
  </si>
  <si>
    <t>Dispositivos</t>
  </si>
  <si>
    <t>Proposta</t>
  </si>
  <si>
    <t>Justificativa</t>
  </si>
  <si>
    <t>Posicionamento da Anvisa</t>
  </si>
  <si>
    <t>Justificativa da Anvisa</t>
  </si>
  <si>
    <t>Observações</t>
  </si>
  <si>
    <t>Redação do artigo pós-análise</t>
  </si>
  <si>
    <t>TAGs</t>
  </si>
  <si>
    <t>Associação Brasileira da Indústria de Chocolates, Amendoim e Balas</t>
  </si>
  <si>
    <t>Setor regulado: empresa ou entidade representativa</t>
  </si>
  <si>
    <t>ANEXO</t>
  </si>
  <si>
    <t>Item 5.1.1 Balas e caramelos
Proposta: 100ppm
Item 5.1.2 Pastilhas
Proposta: 100ppm
Item 5.2 Goma de mascar ou chiclete
Proposta: 100ppm</t>
  </si>
  <si>
    <t>Item 5.1.1 Balas e caramelos
Justificativa: O Codex Alimentarius estabelece o limite de 100ppm, anteriormente avaliado como seguro para a categorias de balas. Adicionalmente, em Fevereiro de 2023, o EWG do Comitê do Codex Alimentarius discutiu novamente o tema, sendo a proposta final em adotar um limite superior do que 150ppm para esta função e categoria. 
Item 5.1.2 Pastilhas
Justificativa: O Codex Alimentarius estabelece o limite de 100 ppm, anteriormente avaliado como seguro para a categorias de pasilhas.
Adicionalmente, em Fevereiro de 2023, o EWG do Comitê do Codex Alimentarius discutiu novamente o tema, sendo a proposta final em adotar um limite superior do que 150ppm para esta função e categoria.
Item 5.2 Goma de Mascar
Justificativa: O Codex Alimentarius estabelece o limite de 100 ppm, anteriormente avaliado como seguro para a categorias de gomas.
Adicionalmente, em Fevereiro de 2023, o EWG do Comitê do Codex Alimentarius discutiu novamente o tema, sendo a proposta final em adotar um limite superior do que 180ppm para esta função e categoria.</t>
  </si>
  <si>
    <t>Aceita Parcialmente</t>
  </si>
  <si>
    <t>O Codex Alimentarius revisou recentemente as provisões de uso de beta-carotenos, incluindo o INS 160a(iii) beta caroteno de Blakeslea trispora. Nas discussões da 53ª Reunião do Comitê de Aditivos Alimentares do Codex Alimentarius (CCCFA), foi decido adotar o limite de 100 ppm para o aditivo nas categorias 05.2 "Confectionery including hard and soft candy, nougats, etc. other than food categories 05.1, 05.3,and 05.4 05.2" e "05.3 Chewing gum". Assim, de forma a alinhar os dispositvos às previsõe de uso do Codex Alimentarius, será levado ao Mercosul a solicitação de alteração das provisões de uso do aditivo nas categorias 5.1.1 Balas e caramelos, 5.1.2 pastilhas e 5.2 goma de mascar ou chiclete para 100 ppm. Em função de ser uma norma harmonizada no Mercosul, é necessário consenso de todos os Estados Partes.</t>
  </si>
  <si>
    <t>O assunto será levado para discussão no Mercosul</t>
  </si>
  <si>
    <t>(...)
05.1.1 Balas e caramelos
Função Corante
INS  160a(iii) 
Aditivos Beta-caroteno de
Blakeslea trispora
Limite máximo (mg/kg ou mg/L) 100 
Nota -
05.1.2 Pastilhas
Função Corante
INS  160a(iii) 
Aditivos Beta-caroteno de
Blakeslea trispora
Limite máximo (mg/kg ou mg/L) 100 
Nota -
05.2 Goma de mascar ou chicle
Função Corante
INS  160a(iii) 
Aditivos Beta-caroteno de
Blakeslea trispora
Limite máximo (mg/kg ou mg/L) 100 
Nota -
(...)
Observação: redação final pendente de discussão no âmbito do Mercosul</t>
  </si>
  <si>
    <t>Data de envio</t>
  </si>
  <si>
    <t>ID da resposta</t>
  </si>
  <si>
    <t>Qual a origem da sua contribuição?</t>
  </si>
  <si>
    <t>Em qual unidade da federação?</t>
  </si>
  <si>
    <t>A sua contribuição será feita em nome de uma pessoa física ou uma pessoa jurídica?</t>
  </si>
  <si>
    <t>Nome da instituição:</t>
  </si>
  <si>
    <t>Qual o CNPJ da instituição que você representa?</t>
  </si>
  <si>
    <t>Qual é o seu segmento?</t>
  </si>
  <si>
    <t>Em qual desses segmentos você se identifica como setor regulado?</t>
  </si>
  <si>
    <t>O órgão pertence a qual esfera da Federação?</t>
  </si>
  <si>
    <t>Você é a favor desta proposta de norma?</t>
  </si>
  <si>
    <t xml:space="preserve">Se desejar, detalhe sua opinião:  Atenção: este espaço serve para o participante comentar, do ponto de vista particular, a proposta normativa que está em consulta pública. Por se tratar de comentários de cunho pessoal, sem argumentação ou evidências, não </t>
  </si>
  <si>
    <t>Ementa - Proposta de alteração:</t>
  </si>
  <si>
    <t>Ementa - Justificativa/comentários:</t>
  </si>
  <si>
    <t>Art. 1º - Proposta de alteração:</t>
  </si>
  <si>
    <t>Art. 1º - Justificativa/comentários:</t>
  </si>
  <si>
    <t>Art. 2º - Proposta de alteração:</t>
  </si>
  <si>
    <t>Art. 2º - Justificativa/comentários:</t>
  </si>
  <si>
    <t>Art. 3º - Proposta de alteração:</t>
  </si>
  <si>
    <t>Art. 3º - Justificativa/comentários:</t>
  </si>
  <si>
    <t>ANEXO - Proposta de alteração:</t>
  </si>
  <si>
    <t>ANEXO - Justificativa/comentários:</t>
  </si>
  <si>
    <t>Referências bibliográficas:</t>
  </si>
  <si>
    <t>Você considera que a proposta de norma possui impactos:</t>
  </si>
  <si>
    <t> Descreva aqui os impactos positivos:</t>
  </si>
  <si>
    <t>Descreva aqui os impactos negativos:</t>
  </si>
  <si>
    <t>2023-09-18 11:00:01</t>
  </si>
  <si>
    <t>Nacional</t>
  </si>
  <si>
    <t>Distrito Federal - DF</t>
  </si>
  <si>
    <t>Pessoa Física</t>
  </si>
  <si>
    <t>Cidadão ou consumidor</t>
  </si>
  <si>
    <t>Tenho outra opinião</t>
  </si>
  <si>
    <t>Positivos e negativos</t>
  </si>
  <si>
    <t>.</t>
  </si>
  <si>
    <t>2023-11-06 11:03:10</t>
  </si>
  <si>
    <t>São Paulo - SP</t>
  </si>
  <si>
    <t>Pessoa Jurídica</t>
  </si>
  <si>
    <t>43.830.173/0001-40</t>
  </si>
  <si>
    <t>Entidade representativa do setor regulado</t>
  </si>
  <si>
    <t>Item 5.1.1 Balas e caramelos
Proposta: 100ppm 
Item 5.1.2 Pastilhas
Proposta: 100ppm
Item 5.2 Goma de mascar ou chiclete
Proposta: 100ppm</t>
  </si>
  <si>
    <t>Item 5.1.1 Balas e caramelos
Justificativa: O Codex Alimentarius estabelece o limite de 100ppm, anteriormente avaliado como seguro para a categorias de balas. Adicionalmente, em Fevereiro de 2023, o EWG do Comitê do Codex Alimentarius discutiu novamente o tema, sendo a proposta final em adotar um limite superior do que 150ppm para esta função e categoria. 
Item 5.1.2 Pastilhas
Justificativa: O Codex Alimentarius estabelece o limite de 100 ppm, anteriormente avaliado como seguro para a categorias de pasilhas.
Adicionalmente, em Fevereiro de 2023, o EWG do Comitê do Codex Alimentarius discutiu novamente o tema, sendo a proposta final em adotar um limite superior do que 150ppm para esta função e categoria.
Item 5.2 Goma de Mascar
Justificativa: O Codex Alimentarius estabelece o limite de 100 ppm, anteriormente avaliado como seguro para a categorias de gomas.
Adicionalmente, em Fevereiro de 2023, o EWG do Comitê do Codex Alimentarius discutiu novamente o tema, sendo a proposta final em adotar um limite superior do que 180ppm para esta função e categoria.</t>
  </si>
  <si>
    <t>Codex Alimentarius Comission. Codex Committee on Food Additives. Join FAO/WHO food standards programme. Fifty -Third Session. CX/FA 23/53/8. Feb, 2023.
Food Additive Group Details. GFSA online - uptaded up to the 44th session of the Codex Alimentarius Comission, 2021. Disponível em: &lt;https://www.fao.org/gsfaonline/groups/details.html?id=67&gt;. Acesso em: 01/11/2023.</t>
  </si>
  <si>
    <t>Negativos</t>
  </si>
  <si>
    <t>A proposta de estabelecer um limite de 50ppm para o aditivo Beta-Caroteno de Blakeslea Trispora (INS 160 a(iii)) não está alinhada com o Codex Alimentarius, o qual estabelece 100ppm para tais categorias. O desalinhamento entre requisitos locais e internacionais significa uma barreira comercial no que tange aos processos de exportação e importação. Além disso, considerando o ADI estabelecido pelo Codex Alimentarius, entende-se que para porções de balas e gomas, a atribuição de tais produtos é irrelevante. Somado a isso, caso estabeleça o limite de 50 ppm para as categorias mencionadas, isso impactará as indústrias que produzem balas e seus derivados, uma vez que o utilizam com base em sua função, o que culminaria em um rearranjo de todo o seu portfólio de produtos, além deste desalinhamento com base no vigente em âmbito nacional e internacional. Por fim, a EWG adotou como proposta final 150mg/kg (Codex Alimentarius Comission – February 2023), ou seja, acima do limite do Codex Alimentarius (100mg/kg).</t>
  </si>
  <si>
    <t>2023-11-06 18:18:02</t>
  </si>
  <si>
    <t>Pura Consultoria</t>
  </si>
  <si>
    <t>31.654.380/0001-01</t>
  </si>
  <si>
    <t>Empresa</t>
  </si>
  <si>
    <t>Sim</t>
  </si>
  <si>
    <t>A inclusão de aditivos avaliados e aprovados quanto a segurança e função tecnológica, que possam tramitar de forma dinâmica até inclusão na lista de aditivos permitidos estimula a prática da inclusão em detrimento, infelizmente, da prática da irregularizadade do uso e da não declaração na lista de ingredientes no rótulo do produto.</t>
  </si>
  <si>
    <t>Positivos</t>
  </si>
  <si>
    <t>Oportunidade de revisão condicionado a uma avalição quando ao cumprimiento de requisitos de segurança de consumo.</t>
  </si>
  <si>
    <t xml:space="preserve">Principais aspectos relatados pelos participantes </t>
  </si>
  <si>
    <t>Nos descritivos abaixo foram destacados os principais comentários sobre a proposta normativa sendo alguns sintetizados. Esses comentários foram extraídos da aba "Contribuições por Pessoa" onde se encontram na sua forma original.</t>
  </si>
  <si>
    <t>Opiniões sobre a proposta normativa</t>
  </si>
  <si>
    <t>"A inclusão de aditivos avaliados e aprovados quanto a segurança e função tecnológica, que possam tramitar de forma dinâmica até inclusão na lista de aditivos permitidos estimula a prática da inclusão em detrimento, infelizmente, da prática da irregularizadade do uso e da não declaração na lista de ingredientes no rótulo do produto."</t>
  </si>
  <si>
    <r>
      <t>Proposta afetará POSITIVAMENTE</t>
    </r>
    <r>
      <rPr>
        <sz val="14"/>
        <color rgb="FF813365"/>
        <rFont val="Century Gothic"/>
        <family val="2"/>
      </rPr>
      <t xml:space="preserve"> </t>
    </r>
    <r>
      <rPr>
        <b/>
        <sz val="14"/>
        <color rgb="FF813365"/>
        <rFont val="Century Gothic"/>
        <family val="2"/>
      </rPr>
      <t>suas rotinas e atividades</t>
    </r>
  </si>
  <si>
    <t>"Oportunidade de revisão condicionado a uma avalição quando ao cumprimiento de requisitos de segurança de consumo."</t>
  </si>
  <si>
    <t>Proposta afetará NEGATIVAMENTE suas rotinas e atividades</t>
  </si>
  <si>
    <t>"A proposta de estabelecer um limite de 50ppm para o aditivo Beta-Caroteno de Blakeslea Trispora (INS 160 a(iii)) não está alinhada com o Codex Alimentarius, o qual estabelece 100ppm para tais categorias. O desalinhamento entre requisitos locais e internacionais significa uma barreira comercial no que tange aos processos de exportação e importação. Além disso, considerando o ADI estabelecido pelo Codex Alimentarius, entende-se que para porções de balas e gomas, a atribuição de tais produtos é irrelevante. Somado a isso, caso estabeleça o limite de 50 ppm para as categorias mencionadas, isso impactará as indústrias que produzem balas e seus derivados, uma vez que o utilizam com base em sua função, o que culminaria em um rearranjo de todo o seu portfólio de produtos, além deste desalinhamento com base no vigente em âmbito nacional e internacional. Por fim, a EWG adotou como proposta final 150mg/kg (Codex Alimentarius Comission – February 2023), ou seja, acima do limite do Codex Alimentarius (100mg/kg)."</t>
  </si>
  <si>
    <t>Painel 1 - Perfil, Opinião e Percepção de Impactos - CP 775/2019</t>
  </si>
  <si>
    <t>Setor Regulado:</t>
  </si>
  <si>
    <t xml:space="preserve">
Você é a favor desta proposta de norma?</t>
  </si>
  <si>
    <t xml:space="preserve">
Percepção de Impactos</t>
  </si>
  <si>
    <t>Cenário 1 - Detalha a quantidade de fichas preenchidas por segmento de representação:</t>
  </si>
  <si>
    <t>Perfis dos participantes</t>
  </si>
  <si>
    <t>Nº</t>
  </si>
  <si>
    <t>Total Geral</t>
  </si>
  <si>
    <t>Cenário 2 - Aponta o nível de aceitação da proposta normativa entre os participantes:</t>
  </si>
  <si>
    <t>Voce é a favor da norma?</t>
  </si>
  <si>
    <t>Não responderam</t>
  </si>
  <si>
    <t>Cenário 3 - Apresenta o quanto os impactos da norma, sejam estes positivos ou negativos, afetam as rotinas e atividades dos participantes:</t>
  </si>
  <si>
    <t>A proposta de norma possui impactos?</t>
  </si>
  <si>
    <t>Cenário 4 - Organiza as contribuições de acordo com os dispositivos da norma:</t>
  </si>
  <si>
    <t>Cenário 5 - Análise quantitativa das contribuições</t>
  </si>
  <si>
    <t>Análise quantitativa das Contribuições</t>
  </si>
  <si>
    <t>%</t>
  </si>
  <si>
    <r>
      <t>Contribuições válidas</t>
    </r>
    <r>
      <rPr>
        <b/>
        <sz val="10"/>
        <color theme="9" tint="-0.499984740745262"/>
        <rFont val="Calibri Light"/>
        <family val="2"/>
      </rPr>
      <t xml:space="preserve"> aceitas</t>
    </r>
  </si>
  <si>
    <r>
      <t xml:space="preserve">Contribuições válidas </t>
    </r>
    <r>
      <rPr>
        <b/>
        <sz val="10"/>
        <color theme="9" tint="-0.499984740745262"/>
        <rFont val="Calibri Light"/>
        <family val="2"/>
      </rPr>
      <t>não aceitas</t>
    </r>
  </si>
  <si>
    <r>
      <t xml:space="preserve">Contribuições válidas </t>
    </r>
    <r>
      <rPr>
        <b/>
        <sz val="10"/>
        <color theme="9" tint="-0.499984740745262"/>
        <rFont val="Calibri Light"/>
        <family val="2"/>
      </rPr>
      <t>aceitas parcialmente</t>
    </r>
  </si>
  <si>
    <r>
      <t xml:space="preserve">Contribuições </t>
    </r>
    <r>
      <rPr>
        <b/>
        <sz val="10"/>
        <color theme="9" tint="-0.499984740745262"/>
        <rFont val="Calibri Light"/>
        <family val="2"/>
      </rPr>
      <t>inválidas</t>
    </r>
    <r>
      <rPr>
        <sz val="10"/>
        <color theme="9" tint="-0.499984740745262"/>
        <rFont val="Calibri Light"/>
        <family val="2"/>
      </rPr>
      <t xml:space="preserve"> (Fora do escopo)</t>
    </r>
  </si>
  <si>
    <r>
      <rPr>
        <b/>
        <sz val="10"/>
        <color theme="9" tint="-0.499984740745262"/>
        <rFont val="Calibri Light"/>
        <family val="2"/>
      </rPr>
      <t>Dúvidas</t>
    </r>
    <r>
      <rPr>
        <sz val="10"/>
        <color theme="9" tint="-0.499984740745262"/>
        <rFont val="Calibri Light"/>
        <family val="2"/>
      </rPr>
      <t xml:space="preserve"> dos participantes</t>
    </r>
  </si>
  <si>
    <r>
      <rPr>
        <b/>
        <sz val="10"/>
        <color theme="9" tint="-0.499984740745262"/>
        <rFont val="Calibri Light"/>
        <family val="2"/>
      </rPr>
      <t xml:space="preserve">Sem clareza </t>
    </r>
    <r>
      <rPr>
        <sz val="10"/>
        <color theme="9" tint="-0.499984740745262"/>
        <rFont val="Calibri Light"/>
        <family val="2"/>
      </rPr>
      <t>textual</t>
    </r>
  </si>
  <si>
    <t>Sem sugestões</t>
  </si>
  <si>
    <t>Legenda:</t>
  </si>
  <si>
    <r>
      <t>Contribuições válidas aceitas:</t>
    </r>
    <r>
      <rPr>
        <sz val="9"/>
        <rFont val="Century Gothic"/>
        <family val="2"/>
      </rPr>
      <t xml:space="preserve"> são aquelas que motivaram alguma alteração do texto proposto;</t>
    </r>
  </si>
  <si>
    <r>
      <t xml:space="preserve">Contribuições válidas não aceitas: </t>
    </r>
    <r>
      <rPr>
        <sz val="9"/>
        <rFont val="Century Gothic"/>
        <family val="2"/>
      </rPr>
      <t>são argumentos que não foram suficientes para ensejar alterações na minuta, conforme justificativa fornecida pela Anvisa;</t>
    </r>
  </si>
  <si>
    <r>
      <t xml:space="preserve">Contribuições válidas parcialmente aceitas: </t>
    </r>
    <r>
      <rPr>
        <sz val="9"/>
        <rFont val="Century Gothic"/>
        <family val="2"/>
      </rPr>
      <t>são as que foram em parte consideradas para alteração no texto final da proposta;</t>
    </r>
  </si>
  <si>
    <r>
      <t xml:space="preserve">Contribuições inválidas (Fora do escopo): </t>
    </r>
    <r>
      <rPr>
        <sz val="9"/>
        <rFont val="Century Gothic"/>
        <family val="2"/>
      </rPr>
      <t>são contribuições que não se referiram ao objeto da consulta e as que estiverem em desacordo com as condições estabelecidas no ato publicado em DOU.</t>
    </r>
  </si>
  <si>
    <r>
      <t xml:space="preserve">Dúvidas dos participantes: </t>
    </r>
    <r>
      <rPr>
        <sz val="9"/>
        <rFont val="Century Gothic"/>
        <family val="2"/>
      </rPr>
      <t>são aquelas que trazem questões ou perguntas à Anvisa sobre a minuta proposta;</t>
    </r>
  </si>
  <si>
    <r>
      <t xml:space="preserve">Sem clareza textual: </t>
    </r>
    <r>
      <rPr>
        <sz val="9"/>
        <rFont val="Century Gothic"/>
        <family val="2"/>
      </rPr>
      <t>são contribuições cujo entendimento não é possível em virtude de falhas gramaticais;</t>
    </r>
  </si>
  <si>
    <r>
      <t xml:space="preserve">Sem sugestões: </t>
    </r>
    <r>
      <rPr>
        <sz val="9"/>
        <rFont val="Century Gothic"/>
        <family val="2"/>
      </rPr>
      <t>são comentários que não exigiram um posicionamento da Anvisa, em virtude de não apresentarem argumentações sobre o texto,  apenas manifestações gerais, por exemplo,  “nada alterar”, “sim”, “discordo”, “concordo” ou por conter apenas caracteres sem teor significativo, tipo: “-“ (caractere hífen), “@@@” ou semelhantes a estes.</t>
    </r>
  </si>
  <si>
    <t>Sua contribuição será feita em nome de uma pessoa física ou uma pessoa jurídica?</t>
  </si>
  <si>
    <t>Qual desses segmentos você se identifica?</t>
  </si>
  <si>
    <t>Você considera que a proposta de norma possui impactos</t>
  </si>
  <si>
    <t>Onde você está?</t>
  </si>
  <si>
    <t>Dispositivos da Norma</t>
  </si>
  <si>
    <t xml:space="preserve">Ementa </t>
  </si>
  <si>
    <t xml:space="preserve">Art. 1º </t>
  </si>
  <si>
    <t xml:space="preserve">Art. 2º </t>
  </si>
  <si>
    <t xml:space="preserve">Art. 3º </t>
  </si>
  <si>
    <t>ORIGEM DA CONTRIBUIÇÃO</t>
  </si>
  <si>
    <t>Internacional</t>
  </si>
  <si>
    <t>PESSOA FÍSICA/PESSOA JURÍDICA</t>
  </si>
  <si>
    <t xml:space="preserve">  </t>
  </si>
  <si>
    <t>Pessoa física</t>
  </si>
  <si>
    <t>Pessoa jurídica</t>
  </si>
  <si>
    <t>SEGMENTOS</t>
  </si>
  <si>
    <t>Profissional de saúde</t>
  </si>
  <si>
    <t>Outro profissional</t>
  </si>
  <si>
    <t>Pesquisador</t>
  </si>
  <si>
    <t>Cidadão</t>
  </si>
  <si>
    <t>Órgão  público</t>
  </si>
  <si>
    <t>Entidade de defesa do consumidor</t>
  </si>
  <si>
    <t>Associação de profissionais</t>
  </si>
  <si>
    <t>Setor regulado</t>
  </si>
  <si>
    <t>Outro</t>
  </si>
  <si>
    <t>CARACTERIZAÇÃO SETOR REGULADO</t>
  </si>
  <si>
    <t>OPINIÃO GERAL</t>
  </si>
  <si>
    <t>OPINIÃO POR SEGMENTO</t>
  </si>
  <si>
    <t>Conselho, sindicato ou associação de profissionais</t>
  </si>
  <si>
    <t>Entidade de defesa do consumidor ou associação de pacientes</t>
  </si>
  <si>
    <t>Órgão ou entidade do poder público</t>
  </si>
  <si>
    <t>Pesquisador ou membro da comunidade científica</t>
  </si>
  <si>
    <t>Outro profissional relacionado ao tema</t>
  </si>
  <si>
    <t>IMPACTO</t>
  </si>
  <si>
    <t xml:space="preserve"> </t>
  </si>
  <si>
    <t>Positivos e Negativos</t>
  </si>
  <si>
    <t>IMPACTOS POR SEGMENTO</t>
  </si>
  <si>
    <t>5.      Os principais impactos apresentados pelos 0 respondentes que afirmaram que a proposta afetará negativamente suas rotinas e atividades foram:</t>
  </si>
  <si>
    <t>5.      O impacto apresentado pelo respondente que afirmou que a proposta afetará negativamente sua rotina e atividades foi</t>
  </si>
  <si>
    <t>6.      Em contrapartida, os principais impactos apresentados pelos 0 respondentes que afirmaram que a proposta lhes afetará positivamente foram:</t>
  </si>
  <si>
    <t xml:space="preserve">6.      Em contrapartida, o impacto apresentado pelo respondente que afirmou que a proposta afetará positivamente sua rotina e atividades foi </t>
  </si>
  <si>
    <t>Aceita</t>
  </si>
  <si>
    <t>Aceita parcialmente</t>
  </si>
  <si>
    <t>Não aceita</t>
  </si>
  <si>
    <t>Inválida (Fora do escopo)</t>
  </si>
  <si>
    <t>Dúvida do participante</t>
  </si>
  <si>
    <t>Sem clareza textual</t>
  </si>
  <si>
    <t>Sem sugestão</t>
  </si>
  <si>
    <t>Opinião dos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</si>
</sst>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9">
    <font>
      <sz val="10"/>
      <color theme="4" tint="-0.24994659260841701"/>
      <name val="Corbel"/>
      <family val="2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0"/>
      <name val="Corbel"/>
      <family val="2"/>
    </font>
    <font>
      <sz val="24"/>
      <color theme="0"/>
      <name val="Tw Cen MT Condensed Extra Bold"/>
      <family val="4"/>
      <scheme val="major"/>
    </font>
    <font>
      <b/>
      <sz val="14"/>
      <color theme="0"/>
      <name val="Tw Cen MT Condensed"/>
      <family val="2"/>
    </font>
    <font>
      <b/>
      <sz val="14"/>
      <color theme="0" tint="-4.9989318521683403E-2"/>
      <name val="Tw Cen MT Condensed"/>
      <family val="2"/>
    </font>
    <font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20"/>
      <color theme="0"/>
      <name val="Segoe UI Light"/>
      <family val="2"/>
    </font>
    <font>
      <b/>
      <sz val="12"/>
      <color theme="0" tint="-0.14999847407452621"/>
      <name val="Segoe UI Light"/>
      <family val="2"/>
    </font>
    <font>
      <b/>
      <sz val="14"/>
      <color theme="0" tint="-0.14999847407452621"/>
      <name val="Segoe UI Light"/>
      <family val="2"/>
    </font>
    <font>
      <b/>
      <sz val="20"/>
      <color theme="0" tint="-0.249977111117893"/>
      <name val="Segoe UI Light"/>
      <family val="2"/>
    </font>
    <font>
      <b/>
      <sz val="18"/>
      <color theme="0" tint="-0.249977111117893"/>
      <name val="Segoe UI Light"/>
      <family val="2"/>
    </font>
    <font>
      <b/>
      <sz val="12"/>
      <color theme="0"/>
      <name val="Segoe UI Light"/>
      <family val="2"/>
    </font>
    <font>
      <b/>
      <sz val="13"/>
      <color theme="0"/>
      <name val="Segoe UI Light"/>
      <family val="2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1"/>
      <color theme="0"/>
      <name val="Segoe UI Light"/>
      <family val="2"/>
    </font>
    <font>
      <b/>
      <sz val="14"/>
      <color theme="0" tint="-0.249977111117893"/>
      <name val="Segoe UI Light"/>
      <family val="2"/>
    </font>
    <font>
      <b/>
      <sz val="11"/>
      <color theme="0" tint="-0.14999847407452621"/>
      <name val="Segoe UI Light"/>
      <family val="2"/>
    </font>
    <font>
      <b/>
      <sz val="1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8"/>
      <color theme="4" tint="-0.24994659260841701"/>
      <name val="Corbel"/>
      <family val="2"/>
    </font>
    <font>
      <sz val="10"/>
      <color theme="4" tint="-0.24994659260841701"/>
      <name val="Century Gothic"/>
      <family val="2"/>
    </font>
    <font>
      <sz val="9"/>
      <name val="Century Gothic"/>
      <family val="2"/>
    </font>
    <font>
      <sz val="12"/>
      <color theme="4" tint="-0.24994659260841701"/>
      <name val="Century Gothic"/>
      <family val="2"/>
    </font>
    <font>
      <sz val="10"/>
      <name val="Century Gothic"/>
      <family val="2"/>
    </font>
    <font>
      <sz val="10"/>
      <color theme="4" tint="-0.499984740745262"/>
      <name val="Century Gothic"/>
      <family val="2"/>
    </font>
    <font>
      <sz val="18"/>
      <color rgb="FF813365"/>
      <name val="Century Gothic"/>
      <family val="2"/>
    </font>
    <font>
      <sz val="18"/>
      <color theme="4" tint="-0.24994659260841701"/>
      <name val="Century Gothic"/>
      <family val="2"/>
    </font>
    <font>
      <sz val="10"/>
      <color theme="4" tint="-0.24994659260841701"/>
      <name val="Corbel"/>
      <family val="2"/>
    </font>
    <font>
      <b/>
      <sz val="20"/>
      <color theme="9" tint="-0.499984740745262"/>
      <name val="Century Gothic"/>
      <family val="2"/>
    </font>
    <font>
      <b/>
      <sz val="14"/>
      <color rgb="FF813365"/>
      <name val="Century Gothic"/>
      <family val="2"/>
    </font>
    <font>
      <sz val="14"/>
      <color rgb="FF813365"/>
      <name val="Century Gothic"/>
      <family val="2"/>
    </font>
    <font>
      <sz val="9"/>
      <color theme="0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2"/>
      <color theme="4" tint="-0.24994659260841701"/>
      <name val="Century Gothic"/>
      <family val="2"/>
    </font>
    <font>
      <b/>
      <sz val="12"/>
      <color theme="4" tint="-0.24994659260841701"/>
      <name val="Corbel"/>
      <family val="2"/>
    </font>
    <font>
      <b/>
      <sz val="10"/>
      <color theme="4" tint="-0.24994659260841701"/>
      <name val="Corbel"/>
      <family val="2"/>
    </font>
    <font>
      <b/>
      <sz val="10"/>
      <name val="Century Gothic"/>
      <family val="2"/>
    </font>
    <font>
      <sz val="11"/>
      <color theme="4" tint="-0.24994659260841701"/>
      <name val="Corbel"/>
      <family val="2"/>
    </font>
    <font>
      <sz val="9"/>
      <name val="Franklin Gothic Book"/>
      <family val="2"/>
      <scheme val="minor"/>
    </font>
    <font>
      <sz val="10"/>
      <name val="Corbe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sz val="10"/>
      <color theme="9" tint="-0.499984740745262"/>
      <name val="Calibri Light"/>
      <family val="2"/>
    </font>
    <font>
      <sz val="10"/>
      <name val="Calibri Light"/>
      <family val="2"/>
    </font>
    <font>
      <b/>
      <sz val="10"/>
      <color theme="9" tint="-0.499984740745262"/>
      <name val="Calibri Light"/>
      <family val="2"/>
    </font>
    <font>
      <b/>
      <sz val="10"/>
      <name val="Calibri Light"/>
      <family val="2"/>
    </font>
    <font>
      <sz val="9"/>
      <color theme="4" tint="-0.24994659260841701"/>
      <name val="Calibri"/>
      <family val="2"/>
    </font>
    <font>
      <sz val="11"/>
      <color theme="4" tint="-0.2499465926084170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9"/>
      <name val="Calibri"/>
      <family val="2"/>
    </font>
    <font>
      <b/>
      <sz val="9"/>
      <name val="Century Gothic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8"/>
      <name val="Corbel"/>
      <family val="2"/>
    </font>
    <font>
      <sz val="10"/>
      <color theme="4" tint="-0.24994659260841701"/>
      <name val="Calibri Light"/>
      <family val="2"/>
    </font>
    <font>
      <sz val="9"/>
      <color theme="4" tint="-0.24994659260841701"/>
      <name val="Calibri Light"/>
      <family val="2"/>
    </font>
    <font>
      <sz val="10"/>
      <color theme="1" tint="0.249977111117893"/>
      <name val="Calibri Light"/>
      <family val="2"/>
    </font>
    <font>
      <sz val="10"/>
      <color theme="0"/>
      <name val="Calibri Light"/>
      <family val="2"/>
    </font>
    <font>
      <sz val="11"/>
      <color theme="4" tint="-0.24994659260841701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133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365A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rgb="FF00206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0"/>
      </left>
      <right style="medium">
        <color theme="0"/>
      </right>
      <top/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2" borderId="0" applyNumberFormat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93">
    <xf numFmtId="0" fontId="0" fillId="0" borderId="0" xfId="0"/>
    <xf numFmtId="0" fontId="9" fillId="3" borderId="0" xfId="1" applyFont="1" applyFill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3"/>
    <xf numFmtId="10" fontId="18" fillId="6" borderId="0" xfId="4" applyNumberFormat="1" applyFont="1" applyFill="1" applyBorder="1" applyAlignment="1"/>
    <xf numFmtId="10" fontId="22" fillId="6" borderId="0" xfId="4" applyNumberFormat="1" applyFont="1" applyFill="1" applyBorder="1" applyAlignment="1"/>
    <xf numFmtId="0" fontId="27" fillId="0" borderId="0" xfId="0" applyFont="1" applyAlignment="1">
      <alignment wrapText="1"/>
    </xf>
    <xf numFmtId="0" fontId="12" fillId="11" borderId="0" xfId="3" applyFont="1" applyFill="1"/>
    <xf numFmtId="0" fontId="5" fillId="5" borderId="0" xfId="3" applyFill="1"/>
    <xf numFmtId="0" fontId="5" fillId="3" borderId="0" xfId="3" applyFill="1"/>
    <xf numFmtId="0" fontId="5" fillId="6" borderId="0" xfId="3" applyFill="1"/>
    <xf numFmtId="0" fontId="14" fillId="6" borderId="0" xfId="3" applyFont="1" applyFill="1" applyAlignment="1">
      <alignment vertical="center" textRotation="90"/>
    </xf>
    <xf numFmtId="0" fontId="15" fillId="6" borderId="0" xfId="3" applyFont="1" applyFill="1" applyAlignment="1">
      <alignment vertical="center" textRotation="90"/>
    </xf>
    <xf numFmtId="0" fontId="18" fillId="6" borderId="0" xfId="3" applyFont="1" applyFill="1"/>
    <xf numFmtId="0" fontId="19" fillId="6" borderId="0" xfId="3" applyFont="1" applyFill="1"/>
    <xf numFmtId="3" fontId="18" fillId="6" borderId="0" xfId="3" applyNumberFormat="1" applyFont="1" applyFill="1"/>
    <xf numFmtId="0" fontId="20" fillId="6" borderId="0" xfId="3" applyFont="1" applyFill="1"/>
    <xf numFmtId="0" fontId="21" fillId="6" borderId="0" xfId="3" applyFont="1" applyFill="1" applyAlignment="1">
      <alignment vertical="center"/>
    </xf>
    <xf numFmtId="0" fontId="21" fillId="6" borderId="0" xfId="3" applyFont="1" applyFill="1" applyAlignment="1">
      <alignment vertical="top" wrapText="1"/>
    </xf>
    <xf numFmtId="0" fontId="5" fillId="6" borderId="0" xfId="3" applyFill="1" applyAlignment="1">
      <alignment vertical="top"/>
    </xf>
    <xf numFmtId="0" fontId="12" fillId="11" borderId="0" xfId="3" applyFont="1" applyFill="1" applyAlignment="1">
      <alignment horizontal="center"/>
    </xf>
    <xf numFmtId="0" fontId="21" fillId="5" borderId="0" xfId="3" applyFont="1" applyFill="1"/>
    <xf numFmtId="0" fontId="15" fillId="8" borderId="0" xfId="3" applyFont="1" applyFill="1" applyAlignment="1">
      <alignment vertical="center" textRotation="90"/>
    </xf>
    <xf numFmtId="0" fontId="5" fillId="8" borderId="0" xfId="3" applyFill="1"/>
    <xf numFmtId="0" fontId="14" fillId="8" borderId="0" xfId="3" applyFont="1" applyFill="1" applyAlignment="1">
      <alignment vertical="center" textRotation="90"/>
    </xf>
    <xf numFmtId="0" fontId="18" fillId="8" borderId="0" xfId="3" applyFont="1" applyFill="1"/>
    <xf numFmtId="0" fontId="15" fillId="10" borderId="0" xfId="3" applyFont="1" applyFill="1" applyAlignment="1">
      <alignment vertical="center" textRotation="90"/>
    </xf>
    <xf numFmtId="0" fontId="5" fillId="10" borderId="0" xfId="3" applyFill="1"/>
    <xf numFmtId="0" fontId="24" fillId="10" borderId="0" xfId="3" applyFont="1" applyFill="1" applyAlignment="1">
      <alignment vertical="center" textRotation="90"/>
    </xf>
    <xf numFmtId="0" fontId="11" fillId="10" borderId="0" xfId="3" applyFont="1" applyFill="1"/>
    <xf numFmtId="0" fontId="25" fillId="10" borderId="0" xfId="3" applyFont="1" applyFill="1"/>
    <xf numFmtId="0" fontId="26" fillId="10" borderId="0" xfId="3" applyFont="1" applyFill="1"/>
    <xf numFmtId="0" fontId="12" fillId="10" borderId="0" xfId="3" applyFont="1" applyFill="1"/>
    <xf numFmtId="0" fontId="12" fillId="10" borderId="0" xfId="3" applyFont="1" applyFill="1" applyAlignment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0" fillId="0" borderId="0" xfId="0" pivotButton="1"/>
    <xf numFmtId="0" fontId="28" fillId="0" borderId="3" xfId="0" applyFont="1" applyBorder="1"/>
    <xf numFmtId="0" fontId="0" fillId="0" borderId="4" xfId="0" applyBorder="1"/>
    <xf numFmtId="0" fontId="0" fillId="0" borderId="5" xfId="0" applyBorder="1"/>
    <xf numFmtId="0" fontId="28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7" xfId="0" pivotButton="1" applyBorder="1"/>
    <xf numFmtId="0" fontId="0" fillId="0" borderId="8" xfId="0" applyBorder="1"/>
    <xf numFmtId="0" fontId="32" fillId="12" borderId="2" xfId="0" applyFont="1" applyFill="1" applyBorder="1" applyAlignment="1">
      <alignment horizontal="justify" vertical="center" wrapText="1"/>
    </xf>
    <xf numFmtId="0" fontId="28" fillId="12" borderId="0" xfId="0" applyFont="1" applyFill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8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3" fillId="0" borderId="13" xfId="0" applyFont="1" applyBorder="1" applyAlignment="1">
      <alignment horizontal="right" vertical="top" wrapText="1"/>
    </xf>
    <xf numFmtId="0" fontId="28" fillId="0" borderId="13" xfId="0" applyFont="1" applyBorder="1" applyAlignment="1">
      <alignment horizontal="right" wrapText="1"/>
    </xf>
    <xf numFmtId="0" fontId="34" fillId="0" borderId="13" xfId="0" applyFont="1" applyBorder="1" applyAlignment="1">
      <alignment horizontal="right" vertical="top" wrapText="1"/>
    </xf>
    <xf numFmtId="0" fontId="28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37" fillId="12" borderId="0" xfId="0" applyFont="1" applyFill="1" applyAlignment="1">
      <alignment vertical="top" wrapText="1"/>
    </xf>
    <xf numFmtId="0" fontId="7" fillId="0" borderId="0" xfId="0" applyFont="1"/>
    <xf numFmtId="0" fontId="28" fillId="13" borderId="0" xfId="0" applyFont="1" applyFill="1" applyAlignment="1">
      <alignment wrapText="1"/>
    </xf>
    <xf numFmtId="0" fontId="0" fillId="0" borderId="8" xfId="0" pivotButton="1" applyBorder="1"/>
    <xf numFmtId="0" fontId="41" fillId="0" borderId="0" xfId="0" applyFont="1"/>
    <xf numFmtId="0" fontId="41" fillId="0" borderId="4" xfId="0" applyFont="1" applyBorder="1"/>
    <xf numFmtId="0" fontId="42" fillId="0" borderId="4" xfId="0" applyFont="1" applyBorder="1"/>
    <xf numFmtId="0" fontId="43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4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9" fontId="44" fillId="0" borderId="0" xfId="5" applyFont="1" applyFill="1" applyBorder="1" applyAlignment="1">
      <alignment horizontal="center" vertical="center"/>
    </xf>
    <xf numFmtId="0" fontId="40" fillId="15" borderId="0" xfId="0" applyFont="1" applyFill="1" applyAlignment="1">
      <alignment horizontal="right" vertical="center"/>
    </xf>
    <xf numFmtId="9" fontId="0" fillId="15" borderId="0" xfId="5" applyFont="1" applyFill="1" applyAlignment="1">
      <alignment horizontal="center" vertical="center"/>
    </xf>
    <xf numFmtId="0" fontId="47" fillId="0" borderId="0" xfId="0" applyFont="1"/>
    <xf numFmtId="0" fontId="4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3" borderId="0" xfId="1" applyFont="1" applyFill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9" fontId="31" fillId="0" borderId="0" xfId="5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9" fontId="51" fillId="0" borderId="21" xfId="5" applyFont="1" applyBorder="1" applyAlignment="1">
      <alignment horizontal="center" vertical="center"/>
    </xf>
    <xf numFmtId="9" fontId="51" fillId="0" borderId="0" xfId="5" applyFont="1" applyFill="1" applyBorder="1" applyAlignment="1">
      <alignment horizontal="center" vertical="center"/>
    </xf>
    <xf numFmtId="9" fontId="51" fillId="0" borderId="25" xfId="5" applyFont="1" applyFill="1" applyBorder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9" fontId="53" fillId="0" borderId="0" xfId="5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9" fontId="31" fillId="0" borderId="0" xfId="5" applyFont="1" applyFill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49" fillId="14" borderId="0" xfId="0" applyFont="1" applyFill="1" applyAlignment="1">
      <alignment vertical="top" wrapText="1"/>
    </xf>
    <xf numFmtId="0" fontId="48" fillId="14" borderId="0" xfId="0" applyFont="1" applyFill="1" applyAlignment="1">
      <alignment horizontal="center" vertical="top"/>
    </xf>
    <xf numFmtId="0" fontId="0" fillId="0" borderId="0" xfId="0" applyAlignment="1">
      <alignment horizontal="distributed" vertical="center" indent="1"/>
    </xf>
    <xf numFmtId="0" fontId="9" fillId="3" borderId="0" xfId="1" applyFont="1" applyFill="1" applyAlignment="1">
      <alignment horizontal="distributed" vertical="center" indent="1"/>
    </xf>
    <xf numFmtId="0" fontId="50" fillId="0" borderId="0" xfId="0" applyFont="1" applyAlignment="1">
      <alignment vertical="center" wrapText="1"/>
    </xf>
    <xf numFmtId="0" fontId="55" fillId="0" borderId="0" xfId="0" applyFont="1"/>
    <xf numFmtId="9" fontId="55" fillId="0" borderId="0" xfId="5" applyFont="1"/>
    <xf numFmtId="0" fontId="55" fillId="0" borderId="0" xfId="0" applyFont="1" applyAlignment="1">
      <alignment horizontal="center"/>
    </xf>
    <xf numFmtId="0" fontId="57" fillId="2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9" fillId="0" borderId="0" xfId="0" applyFont="1"/>
    <xf numFmtId="22" fontId="10" fillId="3" borderId="29" xfId="0" applyNumberFormat="1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9" fontId="39" fillId="0" borderId="0" xfId="5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54" fillId="0" borderId="0" xfId="0" applyFont="1"/>
    <xf numFmtId="0" fontId="62" fillId="0" borderId="0" xfId="0" applyFont="1"/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distributed" vertical="center" indent="1"/>
    </xf>
    <xf numFmtId="0" fontId="29" fillId="0" borderId="0" xfId="0" applyFont="1" applyAlignment="1">
      <alignment horizontal="center" vertical="center" wrapText="1"/>
    </xf>
    <xf numFmtId="0" fontId="56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9" fontId="0" fillId="0" borderId="0" xfId="5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28" fillId="0" borderId="31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9" fillId="2" borderId="0" xfId="1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1" fontId="29" fillId="0" borderId="27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64" fillId="0" borderId="0" xfId="0" applyFont="1"/>
    <xf numFmtId="0" fontId="64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Alignment="1">
      <alignment horizontal="left" indent="1"/>
    </xf>
    <xf numFmtId="0" fontId="65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pivotButton="1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/>
    <xf numFmtId="0" fontId="66" fillId="0" borderId="0" xfId="0" applyFont="1" applyAlignment="1">
      <alignment horizontal="left" indent="1"/>
    </xf>
    <xf numFmtId="0" fontId="67" fillId="0" borderId="0" xfId="0" pivotButton="1" applyFont="1"/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left" wrapText="1"/>
    </xf>
    <xf numFmtId="0" fontId="68" fillId="0" borderId="0" xfId="0" applyFont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0" xfId="0" applyFont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68" fillId="0" borderId="0" xfId="0" pivotButton="1" applyFont="1" applyAlignment="1">
      <alignment horizontal="center" wrapText="1"/>
    </xf>
    <xf numFmtId="0" fontId="54" fillId="0" borderId="9" xfId="0" applyFont="1" applyBorder="1" applyAlignment="1">
      <alignment horizontal="left" vertical="center" wrapText="1" indent="1"/>
    </xf>
    <xf numFmtId="0" fontId="32" fillId="12" borderId="2" xfId="0" applyFont="1" applyFill="1" applyBorder="1" applyAlignment="1">
      <alignment horizontal="left" vertical="center" wrapText="1" indent="5"/>
    </xf>
    <xf numFmtId="0" fontId="32" fillId="12" borderId="2" xfId="0" applyFont="1" applyFill="1" applyBorder="1" applyAlignment="1">
      <alignment horizontal="left" vertical="center" wrapText="1" indent="6"/>
    </xf>
    <xf numFmtId="0" fontId="54" fillId="0" borderId="9" xfId="0" applyFont="1" applyBorder="1" applyAlignment="1" applyProtection="1">
      <alignment horizontal="left" vertical="top" wrapText="1" indent="1"/>
      <protection locked="0"/>
    </xf>
    <xf numFmtId="0" fontId="17" fillId="9" borderId="0" xfId="3" applyFont="1" applyFill="1" applyAlignment="1">
      <alignment horizontal="center" vertical="center" wrapText="1"/>
    </xf>
    <xf numFmtId="3" fontId="23" fillId="11" borderId="0" xfId="3" applyNumberFormat="1" applyFont="1" applyFill="1" applyAlignment="1">
      <alignment horizontal="center" vertical="center" wrapText="1"/>
    </xf>
    <xf numFmtId="0" fontId="23" fillId="5" borderId="0" xfId="3" applyFont="1" applyFill="1" applyAlignment="1">
      <alignment horizontal="center"/>
    </xf>
    <xf numFmtId="0" fontId="23" fillId="3" borderId="0" xfId="3" applyFont="1" applyFill="1" applyAlignment="1">
      <alignment horizontal="center"/>
    </xf>
    <xf numFmtId="10" fontId="23" fillId="5" borderId="0" xfId="4" applyNumberFormat="1" applyFont="1" applyFill="1" applyBorder="1" applyAlignment="1">
      <alignment horizontal="center"/>
    </xf>
    <xf numFmtId="10" fontId="23" fillId="3" borderId="0" xfId="4" applyNumberFormat="1" applyFont="1" applyFill="1" applyBorder="1" applyAlignment="1">
      <alignment horizontal="center"/>
    </xf>
    <xf numFmtId="0" fontId="17" fillId="3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center" vertical="center"/>
    </xf>
    <xf numFmtId="0" fontId="16" fillId="11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center" vertical="center"/>
    </xf>
    <xf numFmtId="0" fontId="17" fillId="3" borderId="0" xfId="3" applyFont="1" applyFill="1" applyAlignment="1">
      <alignment horizontal="center" vertical="center"/>
    </xf>
    <xf numFmtId="0" fontId="20" fillId="7" borderId="0" xfId="3" applyFont="1" applyFill="1" applyAlignment="1">
      <alignment horizontal="center"/>
    </xf>
    <xf numFmtId="0" fontId="21" fillId="7" borderId="0" xfId="3" applyFont="1" applyFill="1" applyAlignment="1">
      <alignment horizontal="center" vertical="center"/>
    </xf>
    <xf numFmtId="0" fontId="21" fillId="7" borderId="0" xfId="3" applyFont="1" applyFill="1" applyAlignment="1">
      <alignment horizontal="center" vertical="top" wrapText="1"/>
    </xf>
    <xf numFmtId="0" fontId="59" fillId="0" borderId="0" xfId="0" applyFont="1" applyAlignment="1">
      <alignment horizontal="left" wrapText="1"/>
    </xf>
    <xf numFmtId="0" fontId="57" fillId="2" borderId="0" xfId="0" applyFont="1" applyFill="1" applyAlignment="1">
      <alignment horizontal="center"/>
    </xf>
  </cellXfs>
  <cellStyles count="10">
    <cellStyle name="Normal" xfId="0" builtinId="0" customBuiltin="1"/>
    <cellStyle name="Normal 2" xfId="2" xr:uid="{74CD281A-D495-4F03-BF1D-ADBFE0400D9C}"/>
    <cellStyle name="Normal 3" xfId="3" xr:uid="{1AC118CE-C78E-4CC9-A7EE-6CBD45A86C4E}"/>
    <cellStyle name="Normal 4" xfId="6" xr:uid="{5E161309-0A92-4BF8-91EC-5F3B3F18754D}"/>
    <cellStyle name="Normal 5" xfId="7" xr:uid="{8D94B713-AAFD-49F5-9F1B-253A977658F2}"/>
    <cellStyle name="Normal 6" xfId="8" xr:uid="{EECCFC05-0041-498E-B068-73DFEC63E646}"/>
    <cellStyle name="Normal 7" xfId="9" xr:uid="{BEDC7B16-ED5D-41F3-A860-686587E2FF23}"/>
    <cellStyle name="Porcentagem" xfId="5" builtinId="5"/>
    <cellStyle name="Porcentagem 2" xfId="4" xr:uid="{3987A9F5-EE0A-4930-A607-4C3D82938FA3}"/>
    <cellStyle name="Título 1" xfId="1" builtinId="16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solid">
          <fgColor indexed="64"/>
          <bgColor rgb="FFDAD19A"/>
        </patternFill>
      </fill>
    </dxf>
    <dxf>
      <font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name val="Calibri Light"/>
        <family val="2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 tint="-4.9989318521683403E-2"/>
        <name val="Tw Cen MT Condensed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left" vertical="top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4" tint="-0.2499465926084170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Tw Cen MT Condensed"/>
        <family val="2"/>
        <scheme val="none"/>
      </font>
    </dxf>
    <dxf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border>
        <left style="thin">
          <color rgb="FF002060"/>
        </left>
      </border>
    </dxf>
    <dxf>
      <border>
        <left style="thin">
          <color rgb="FF002060"/>
        </left>
      </border>
    </dxf>
    <dxf>
      <border>
        <left/>
      </border>
    </dxf>
    <dxf>
      <alignment wrapText="1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alignment vertical="bottom"/>
    </dxf>
    <dxf>
      <alignment vertical="center"/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0"/>
      </font>
    </dxf>
    <dxf>
      <font>
        <color theme="0"/>
      </font>
    </dxf>
    <dxf>
      <alignment horizontal="center"/>
    </dxf>
    <dxf>
      <alignment wrapText="1"/>
    </dxf>
    <dxf>
      <alignment wrapTex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wrapText="1"/>
    </dxf>
    <dxf>
      <border>
        <left style="thin">
          <color rgb="FF002060"/>
        </left>
      </border>
    </dxf>
    <dxf>
      <font>
        <name val="Calibri Light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0"/>
    </dxf>
    <dxf>
      <alignment wrapText="1"/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0"/>
        </patternFill>
      </fill>
    </dxf>
    <dxf>
      <font>
        <sz val="16"/>
        <color theme="0"/>
        <name val="Tw Cen MT Condensed Extra Bold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sz val="9"/>
        <color theme="1"/>
        <name val="Calibri"/>
        <family val="2"/>
        <scheme val="none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  <dxf>
      <fill>
        <patternFill>
          <bgColor theme="0"/>
        </patternFill>
      </fill>
    </dxf>
    <dxf>
      <font>
        <b/>
        <i val="0"/>
        <sz val="14"/>
        <color theme="0"/>
        <name val="Tw Cen MT Condensed Extra Bold"/>
        <family val="2"/>
        <scheme val="major"/>
      </font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</dxfs>
  <tableStyles count="9" defaultTableStyle="Tabela de lista de itens de férias" defaultPivotStyle="PivotStyleLight16">
    <tableStyle name="Estilo de Segmentação de Dados 1" pivot="0" table="0" count="1" xr9:uid="{DFB94057-7B74-40E4-80F8-DA991BAC14A0}">
      <tableStyleElement type="headerRow" dxfId="146"/>
    </tableStyle>
    <tableStyle name="Estilo de Segmentação de Dados 2" pivot="0" table="0" count="2" xr9:uid="{4896DF03-0083-46A6-B0BD-63D7052CD9F8}">
      <tableStyleElement type="headerRow" dxfId="145"/>
    </tableStyle>
    <tableStyle name="Estilo de Segmentação de Dados 3" pivot="0" table="0" count="1" xr9:uid="{B3AE0F46-5B7D-4CCB-A96D-02E2DC8CA511}">
      <tableStyleElement type="wholeTable" dxfId="144"/>
    </tableStyle>
    <tableStyle name="Estilo de tabela 1" pivot="0" count="3" xr9:uid="{7D817CB0-A0FA-4EC3-AEB2-551FB549FE10}">
      <tableStyleElement type="wholeTable" dxfId="143"/>
      <tableStyleElement type="headerRow" dxfId="142"/>
      <tableStyleElement type="firstRowStripe" dxfId="141"/>
    </tableStyle>
    <tableStyle name="Estilo de Tabela 2" pivot="0" count="0" xr9:uid="{46FF720A-E5F6-46B7-B277-7D0481172CBF}"/>
    <tableStyle name="Estilo de Tabela 3" pivot="0" count="0" xr9:uid="{01DAC498-BFF2-4EC7-9A66-3D22DC473A4D}"/>
    <tableStyle name="Lista de itens de férias" pivot="0" table="0" count="10" xr9:uid="{00000000-0011-0000-FFFF-FFFF00000000}">
      <tableStyleElement type="wholeTable" dxfId="140"/>
      <tableStyleElement type="headerRow" dxfId="139"/>
    </tableStyle>
    <tableStyle name="Nova Proposta" pivot="0" count="2" xr9:uid="{DC1F5E58-DC39-441C-9564-301FEFB3A275}">
      <tableStyleElement type="firstRowStripe" dxfId="138"/>
      <tableStyleElement type="secondRowStripe" dxfId="137"/>
    </tableStyle>
    <tableStyle name="Tabela de lista de itens de férias" pivot="0" count="3" xr9:uid="{00000000-0011-0000-FFFF-FFFF01000000}">
      <tableStyleElement type="wholeTable" dxfId="136"/>
      <tableStyleElement type="headerRow" dxfId="135"/>
      <tableStyleElement type="firstRowStripe" dxfId="134"/>
    </tableStyle>
  </tableStyles>
  <colors>
    <mruColors>
      <color rgb="FFC7B965"/>
      <color rgb="FFBDAD4B"/>
      <color rgb="FF813365"/>
      <color rgb="FF9E0000"/>
      <color rgb="FFAE4488"/>
      <color rgb="FFC365A1"/>
      <color rgb="FFDAD19A"/>
      <color rgb="FF6D6329"/>
      <color rgb="FF8C7F34"/>
      <color rgb="FFF49914"/>
    </mruColors>
  </colors>
  <extLst>
    <ext xmlns:x14="http://schemas.microsoft.com/office/spreadsheetml/2009/9/main" uri="{46F421CA-312F-682f-3DD2-61675219B42D}">
      <x14:dxfs count="9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Franklin Gothic Book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0"/>
            <color theme="0"/>
            <name val="Franklin Gothic Book"/>
            <family val="2"/>
            <scheme val="minor"/>
          </font>
          <fill>
            <patternFill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</x14:dxfs>
    </ext>
    <ext xmlns:x14="http://schemas.microsoft.com/office/spreadsheetml/2009/9/main" uri="{EB79DEF2-80B8-43e5-95BD-54CBDDF9020C}">
      <x14:slicerStyles defaultSlicerStyle="Lista de itens de férias">
        <x14:slicerStyle name="Estilo de Segmentação de Dados 1"/>
        <x14:slicerStyle name="Estilo de Segmentação de Dados 2">
          <x14:slicerStyleElements>
            <x14:slicerStyleElement type="selectedItemWithData" dxfId="8"/>
          </x14:slicerStyleElements>
        </x14:slicerStyle>
        <x14:slicerStyle name="Estilo de Segmentação de Dados 3"/>
        <x14:slicerStyle name="Lista de itens de féria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7.1530980390441423E-2"/>
          <c:w val="0.9299707469801729"/>
          <c:h val="0.8687123150043282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DnDiag">
              <a:fgClr>
                <a:srgbClr val="6D6329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DnDiag">
                <a:fgClr>
                  <a:srgbClr val="81336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2E-43C9-9E45-33AE66990C07}"/>
              </c:ext>
            </c:extLst>
          </c:dPt>
          <c:dLbls>
            <c:spPr>
              <a:solidFill>
                <a:srgbClr val="3494BA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 Gráficos e Tabelas'!$F$109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E-43C9-9E45-33AE66990C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325750016"/>
        <c:axId val="191355040"/>
      </c:barChart>
      <c:catAx>
        <c:axId val="325750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1355040"/>
        <c:crosses val="autoZero"/>
        <c:auto val="1"/>
        <c:lblAlgn val="ctr"/>
        <c:lblOffset val="100"/>
        <c:noMultiLvlLbl val="0"/>
      </c:catAx>
      <c:valAx>
        <c:axId val="191355040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extTo"/>
        <c:crossAx val="3257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09169467851608"/>
          <c:y val="8.7113348232001508E-2"/>
          <c:w val="0.38750471980476126"/>
          <c:h val="0.86777153518940109"/>
        </c:manualLayout>
      </c:layout>
      <c:radarChart>
        <c:radarStyle val="filled"/>
        <c:varyColors val="0"/>
        <c:ser>
          <c:idx val="0"/>
          <c:order val="0"/>
          <c:tx>
            <c:strRef>
              <c:f>Dados_TD!$I$1</c:f>
              <c:strCache>
                <c:ptCount val="1"/>
                <c:pt idx="0">
                  <c:v>Nº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62000"/>
              </a:schemeClr>
            </a:solidFill>
            <a:ln>
              <a:solidFill>
                <a:schemeClr val="accent6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Dados_TD!$H$2:$H$6</c:f>
              <c:strCache>
                <c:ptCount val="5"/>
                <c:pt idx="0">
                  <c:v>Ementa </c:v>
                </c:pt>
                <c:pt idx="1">
                  <c:v>Art. 1º </c:v>
                </c:pt>
                <c:pt idx="2">
                  <c:v>Art. 2º </c:v>
                </c:pt>
                <c:pt idx="3">
                  <c:v>Art. 3º </c:v>
                </c:pt>
                <c:pt idx="4">
                  <c:v>ANEXO</c:v>
                </c:pt>
              </c:strCache>
            </c:strRef>
          </c:cat>
          <c:val>
            <c:numRef>
              <c:f>Dados_TD!$I$2:$I$6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37B-B4C6-3B795BAC1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031904"/>
        <c:axId val="1873744080"/>
      </c:radarChart>
      <c:catAx>
        <c:axId val="17280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873744080"/>
        <c:crosses val="autoZero"/>
        <c:auto val="1"/>
        <c:lblAlgn val="ctr"/>
        <c:lblOffset val="100"/>
        <c:noMultiLvlLbl val="0"/>
      </c:catAx>
      <c:valAx>
        <c:axId val="1873744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crossAx val="1728031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44468938570161E-2"/>
          <c:y val="5.8376281146366497E-2"/>
          <c:w val="0.93218977604644093"/>
          <c:h val="0.71665283157279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7C9C-403A-8B03-A9866B6535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7C9C-403A-8B03-A9866B6535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7C9C-403A-8B03-A9866B65359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7C9C-403A-8B03-A9866B65359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7C9C-403A-8B03-A9866B65359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7C9C-403A-8B03-A9866B65359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7C9C-403A-8B03-A9866B65359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7C9C-403A-8B03-A9866B6535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7C9C-403A-8B03-A9866B653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'Dados Dash'!$A$13:$A$21</c:f>
              <c:strCache>
                <c:ptCount val="9"/>
                <c:pt idx="0">
                  <c:v>Profissional de saúde</c:v>
                </c:pt>
                <c:pt idx="1">
                  <c:v>Outro profissional</c:v>
                </c:pt>
                <c:pt idx="2">
                  <c:v>Pesquisador</c:v>
                </c:pt>
                <c:pt idx="3">
                  <c:v>Cidadão</c:v>
                </c:pt>
                <c:pt idx="4">
                  <c:v>Órgão  público</c:v>
                </c:pt>
                <c:pt idx="5">
                  <c:v>Entidade de defesa do consumidor</c:v>
                </c:pt>
                <c:pt idx="6">
                  <c:v>Associação de profissionais</c:v>
                </c:pt>
                <c:pt idx="7">
                  <c:v>Setor regulado</c:v>
                </c:pt>
                <c:pt idx="8">
                  <c:v>Outro</c:v>
                </c:pt>
              </c:strCache>
            </c:strRef>
          </c:cat>
          <c:val>
            <c:numRef>
              <c:f>'Dados Dash'!$B$13:$B$21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C9C-403A-8B03-A9866B6535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88938656"/>
        <c:axId val="488939048"/>
      </c:barChart>
      <c:catAx>
        <c:axId val="48893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8939048"/>
        <c:crosses val="autoZero"/>
        <c:auto val="1"/>
        <c:lblAlgn val="ctr"/>
        <c:lblOffset val="100"/>
        <c:noMultiLvlLbl val="0"/>
      </c:catAx>
      <c:valAx>
        <c:axId val="488939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8893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Dash'!$A$30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Dash'!$B$30:$D$30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4-48B3-AB56-AC7A9560FA4E}"/>
            </c:ext>
          </c:extLst>
        </c:ser>
        <c:ser>
          <c:idx val="1"/>
          <c:order val="1"/>
          <c:tx>
            <c:strRef>
              <c:f>'Dados Dash'!$A$31</c:f>
              <c:strCache>
                <c:ptCount val="1"/>
                <c:pt idx="0">
                  <c:v>Tenho outra opinião</c:v>
                </c:pt>
              </c:strCache>
            </c:strRef>
          </c:tx>
          <c:spPr>
            <a:solidFill>
              <a:srgbClr val="9E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Dash'!$B$31:$D$31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4-48B3-AB56-AC7A9560FA4E}"/>
            </c:ext>
          </c:extLst>
        </c:ser>
        <c:ser>
          <c:idx val="2"/>
          <c:order val="2"/>
          <c:tx>
            <c:strRef>
              <c:f>'Dados Dash'!$A$32</c:f>
              <c:strCache>
                <c:ptCount val="1"/>
                <c:pt idx="0">
                  <c:v>Não responderam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Dash'!$B$32:$D$32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4-48B3-AB56-AC7A9560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6995936"/>
        <c:axId val="1086993640"/>
      </c:barChart>
      <c:catAx>
        <c:axId val="10869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993640"/>
        <c:crosses val="autoZero"/>
        <c:auto val="1"/>
        <c:lblAlgn val="ctr"/>
        <c:lblOffset val="100"/>
        <c:noMultiLvlLbl val="0"/>
      </c:catAx>
      <c:valAx>
        <c:axId val="1086993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69959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60007922317104"/>
          <c:y val="8.2949325955083572E-2"/>
          <c:w val="0.67987884966578349"/>
          <c:h val="0.691204883280003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'Dados Dash'!$B$36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Dash'!$B$37:$B$45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F95-89D6-7F2CF4A1E0C3}"/>
            </c:ext>
          </c:extLst>
        </c:ser>
        <c:ser>
          <c:idx val="1"/>
          <c:order val="1"/>
          <c:tx>
            <c:strRef>
              <c:f>'Dados Dash'!$C$36</c:f>
              <c:strCache>
                <c:ptCount val="1"/>
                <c:pt idx="0">
                  <c:v>Tenho outra opinião</c:v>
                </c:pt>
              </c:strCache>
            </c:strRef>
          </c:tx>
          <c:spPr>
            <a:solidFill>
              <a:srgbClr val="9E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Dash'!$C$37:$C$45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1-4F95-89D6-7F2CF4A1E0C3}"/>
            </c:ext>
          </c:extLst>
        </c:ser>
        <c:ser>
          <c:idx val="2"/>
          <c:order val="2"/>
          <c:tx>
            <c:strRef>
              <c:f>'Dados Dash'!$D$36</c:f>
              <c:strCache>
                <c:ptCount val="1"/>
                <c:pt idx="0">
                  <c:v>Não responderam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Dash'!$D$37:$D$45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4-49E5-9C87-031CF804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086977240"/>
        <c:axId val="1086980848"/>
      </c:barChart>
      <c:catAx>
        <c:axId val="1086977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980848"/>
        <c:crosses val="autoZero"/>
        <c:auto val="1"/>
        <c:lblAlgn val="ctr"/>
        <c:lblOffset val="100"/>
        <c:noMultiLvlLbl val="0"/>
      </c:catAx>
      <c:valAx>
        <c:axId val="10869808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97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0986192751729"/>
          <c:y val="0.89245574791864679"/>
          <c:w val="0.43813642546393206"/>
          <c:h val="6.8044573055122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Dash'!$A$50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Dash'!$B$50:$D$50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6-465A-A4B6-A9EC890C64CB}"/>
            </c:ext>
          </c:extLst>
        </c:ser>
        <c:ser>
          <c:idx val="1"/>
          <c:order val="1"/>
          <c:tx>
            <c:strRef>
              <c:f>'Dados Dash'!$A$51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rgbClr val="8133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Dash'!$B$51:$D$51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6-465A-A4B6-A9EC890C64CB}"/>
            </c:ext>
          </c:extLst>
        </c:ser>
        <c:ser>
          <c:idx val="2"/>
          <c:order val="2"/>
          <c:tx>
            <c:strRef>
              <c:f>'Dados Dash'!$A$52</c:f>
              <c:strCache>
                <c:ptCount val="1"/>
                <c:pt idx="0">
                  <c:v>Positivos e Negativos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Dash'!$B$52:$D$52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6-465A-A4B6-A9EC890C6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9797032"/>
        <c:axId val="1079800968"/>
      </c:barChart>
      <c:catAx>
        <c:axId val="107979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800968"/>
        <c:crosses val="autoZero"/>
        <c:auto val="1"/>
        <c:lblAlgn val="ctr"/>
        <c:lblOffset val="100"/>
        <c:noMultiLvlLbl val="0"/>
      </c:catAx>
      <c:valAx>
        <c:axId val="1079800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9797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7091266217543378E-2"/>
          <c:y val="0.88397261531119797"/>
          <c:w val="0.87258050621134065"/>
          <c:h val="8.0310555586146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88734720681918"/>
          <c:y val="4.3737588246141497E-2"/>
          <c:w val="0.67518581446815829"/>
          <c:h val="0.68915849443762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'Dados Dash'!$B$58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Dash'!$B$59:$B$67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1-42F8-92BF-AD43CA755727}"/>
            </c:ext>
          </c:extLst>
        </c:ser>
        <c:ser>
          <c:idx val="1"/>
          <c:order val="1"/>
          <c:tx>
            <c:strRef>
              <c:f>'Dados Dash'!$C$58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rgbClr val="8133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Dash'!$C$59:$C$67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1-42F8-92BF-AD43CA755727}"/>
            </c:ext>
          </c:extLst>
        </c:ser>
        <c:ser>
          <c:idx val="2"/>
          <c:order val="2"/>
          <c:tx>
            <c:strRef>
              <c:f>'Dados Dash'!$D$58</c:f>
              <c:strCache>
                <c:ptCount val="1"/>
                <c:pt idx="0">
                  <c:v>Positivos e Negativos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Dash'!$D$59:$D$67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1-42F8-92BF-AD43CA75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288056"/>
        <c:axId val="1146291008"/>
      </c:barChart>
      <c:catAx>
        <c:axId val="114628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291008"/>
        <c:crosses val="autoZero"/>
        <c:auto val="1"/>
        <c:lblAlgn val="ctr"/>
        <c:lblOffset val="100"/>
        <c:noMultiLvlLbl val="0"/>
      </c:catAx>
      <c:valAx>
        <c:axId val="114629100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28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04809276757368"/>
          <c:y val="0.85993389581687696"/>
          <c:w val="0.56051694703747135"/>
          <c:h val="6.8495505234891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Contribuições por Pessoas e Outras Informações - CP 1198.xlsx] Gráficos e Tabelas!Tabela dinâmica16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7B9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7B9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BDAD4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028266030172918"/>
          <c:y val="0.13277844057371616"/>
          <c:w val="0.48076996132062438"/>
          <c:h val="0.584479005459090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Gráficos e Tabelas'!$E$38:$E$39</c:f>
              <c:strCache>
                <c:ptCount val="1"/>
                <c:pt idx="0">
                  <c:v>Não responderam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Tabelas'!$D$40:$D$44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Tabelas'!$E$40:$E$44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3-4A07-B95A-000904B67EBE}"/>
            </c:ext>
          </c:extLst>
        </c:ser>
        <c:ser>
          <c:idx val="1"/>
          <c:order val="1"/>
          <c:tx>
            <c:strRef>
              <c:f>' Gráficos e Tabelas'!$F$38:$F$39</c:f>
              <c:strCache>
                <c:ptCount val="1"/>
                <c:pt idx="0">
                  <c:v>Tenho outra opinião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Tabelas'!$D$40:$D$44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Tabelas'!$F$40:$F$44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2-4F38-B9CA-80232098EA2D}"/>
            </c:ext>
          </c:extLst>
        </c:ser>
        <c:ser>
          <c:idx val="2"/>
          <c:order val="2"/>
          <c:tx>
            <c:strRef>
              <c:f>' Gráficos e Tabelas'!$G$38:$G$39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Tabelas'!$D$40:$D$44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Tabelas'!$G$40:$G$44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2-4F38-B9CA-80232098E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5451888"/>
        <c:axId val="559623856"/>
      </c:barChart>
      <c:catAx>
        <c:axId val="140545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559623856"/>
        <c:crosses val="autoZero"/>
        <c:auto val="1"/>
        <c:lblAlgn val="ctr"/>
        <c:lblOffset val="100"/>
        <c:noMultiLvlLbl val="0"/>
      </c:catAx>
      <c:valAx>
        <c:axId val="5596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4054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6891369591459298E-2"/>
          <c:y val="0.84686144793455898"/>
          <c:w val="0.24387840306850778"/>
          <c:h val="0.15237130572896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Contribuições por Pessoas e Outras Informações - CP 1198.xlsx] Gráficos e Tabelas!Tabela dinâmica15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813365"/>
          </a:solidFill>
          <a:ln>
            <a:noFill/>
          </a:ln>
          <a:effectLst/>
        </c:spPr>
      </c:pivotFmt>
      <c:pivotFmt>
        <c:idx val="2"/>
        <c:spPr>
          <a:solidFill>
            <a:srgbClr val="813365"/>
          </a:solidFill>
          <a:ln>
            <a:noFill/>
          </a:ln>
          <a:effectLst/>
        </c:spPr>
      </c:pivotFmt>
      <c:pivotFmt>
        <c:idx val="3"/>
        <c:spPr>
          <a:solidFill>
            <a:srgbClr val="813365"/>
          </a:solidFill>
          <a:ln>
            <a:noFill/>
          </a:ln>
          <a:effectLst/>
        </c:spPr>
      </c:pivotFmt>
      <c:pivotFmt>
        <c:idx val="4"/>
        <c:spPr>
          <a:solidFill>
            <a:srgbClr val="813365"/>
          </a:solidFill>
          <a:ln>
            <a:noFill/>
          </a:ln>
          <a:effectLst/>
        </c:spPr>
      </c:pivotFmt>
      <c:pivotFmt>
        <c:idx val="5"/>
        <c:spPr>
          <a:solidFill>
            <a:srgbClr val="813365"/>
          </a:solidFill>
          <a:ln>
            <a:noFill/>
          </a:ln>
          <a:effectLst/>
        </c:spPr>
      </c:pivotFmt>
      <c:pivotFmt>
        <c:idx val="6"/>
        <c:spPr>
          <a:solidFill>
            <a:srgbClr val="813365"/>
          </a:solidFill>
          <a:ln>
            <a:noFill/>
          </a:ln>
          <a:effectLst/>
        </c:spPr>
      </c:pivotFmt>
      <c:pivotFmt>
        <c:idx val="7"/>
        <c:spPr>
          <a:solidFill>
            <a:srgbClr val="813365"/>
          </a:solidFill>
          <a:ln>
            <a:noFill/>
          </a:ln>
          <a:effectLst/>
        </c:spPr>
      </c:pivotFmt>
      <c:pivotFmt>
        <c:idx val="8"/>
        <c:spPr>
          <a:solidFill>
            <a:srgbClr val="813365"/>
          </a:solidFill>
          <a:ln>
            <a:noFill/>
          </a:ln>
          <a:effectLst/>
        </c:spPr>
      </c:pivotFmt>
      <c:pivotFmt>
        <c:idx val="9"/>
        <c:spPr>
          <a:solidFill>
            <a:srgbClr val="813365"/>
          </a:solidFill>
          <a:ln>
            <a:noFill/>
          </a:ln>
          <a:effectLst/>
        </c:spPr>
      </c:pivotFmt>
      <c:pivotFmt>
        <c:idx val="10"/>
        <c:spPr>
          <a:solidFill>
            <a:srgbClr val="813365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8.0436547995603111E-2"/>
          <c:y val="0.15718237143433994"/>
          <c:w val="0.8843217006410784"/>
          <c:h val="0.28927814687226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Gráficos e Tabelas'!$E$14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6E-4A24-8681-D044F2E645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6E-4A24-8681-D044F2E645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6E-4A24-8681-D044F2E645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FD2-4146-92E1-247C1B022C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Tabelas'!$D$15:$D$19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Tabelas'!$E$15:$E$19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E-4A24-8681-D044F2E64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8630287"/>
        <c:axId val="1479703167"/>
      </c:barChart>
      <c:catAx>
        <c:axId val="132863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479703167"/>
        <c:crosses val="autoZero"/>
        <c:auto val="1"/>
        <c:lblAlgn val="ctr"/>
        <c:lblOffset val="100"/>
        <c:noMultiLvlLbl val="0"/>
      </c:catAx>
      <c:valAx>
        <c:axId val="147970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328630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Contribuições por Pessoas e Outras Informações - CP 1198.xlsx] Gráficos e Tabelas!Tabela dinâmica1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629505936554008"/>
          <c:y val="0.1276051811575129"/>
          <c:w val="0.45444751343254869"/>
          <c:h val="0.666776466695244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Gráficos e Tabelas'!$E$62:$E$63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Tabelas'!$D$64:$D$68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Tabelas'!$E$64:$E$68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9D9-8DC7-AA11F416992A}"/>
            </c:ext>
          </c:extLst>
        </c:ser>
        <c:ser>
          <c:idx val="1"/>
          <c:order val="1"/>
          <c:tx>
            <c:strRef>
              <c:f>' Gráficos e Tabelas'!$F$62:$F$63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Tabelas'!$D$64:$D$68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Tabelas'!$F$64:$F$68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F-44A7-BEE2-A255E7751892}"/>
            </c:ext>
          </c:extLst>
        </c:ser>
        <c:ser>
          <c:idx val="2"/>
          <c:order val="2"/>
          <c:tx>
            <c:strRef>
              <c:f>' Gráficos e Tabelas'!$G$62:$G$63</c:f>
              <c:strCache>
                <c:ptCount val="1"/>
                <c:pt idx="0">
                  <c:v>Positivos e negativos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Tabelas'!$D$64:$D$68</c:f>
              <c:multiLvlStrCache>
                <c:ptCount val="2"/>
                <c:lvl>
                  <c:pt idx="0">
                    <c:v>Setor regulado: empresa ou entidade representativa</c:v>
                  </c:pt>
                  <c:pt idx="1">
                    <c:v>Cidadão ou consumidor</c:v>
                  </c:pt>
                </c:lvl>
                <c:lvl>
                  <c:pt idx="0">
                    <c:v>Pessoa Jurídica</c:v>
                  </c:pt>
                  <c:pt idx="1">
                    <c:v>Pessoa Física</c:v>
                  </c:pt>
                </c:lvl>
              </c:multiLvlStrCache>
            </c:multiLvlStrRef>
          </c:cat>
          <c:val>
            <c:numRef>
              <c:f>' Gráficos e Tabelas'!$G$64:$G$68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4-4F40-9AD7-4CE0CB024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191759"/>
        <c:axId val="1518994495"/>
      </c:barChart>
      <c:catAx>
        <c:axId val="15191917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518994495"/>
        <c:crosses val="autoZero"/>
        <c:auto val="1"/>
        <c:lblAlgn val="ctr"/>
        <c:lblOffset val="100"/>
        <c:noMultiLvlLbl val="0"/>
      </c:catAx>
      <c:valAx>
        <c:axId val="1518994495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51919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562032274652444E-2"/>
          <c:y val="0.86004083401324949"/>
          <c:w val="0.25083039466692431"/>
          <c:h val="0.13995928079083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chart" Target="../charts/chart2.xml"/><Relationship Id="rId7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11" Type="http://schemas.openxmlformats.org/officeDocument/2006/relationships/chart" Target="../charts/chart6.xml"/><Relationship Id="rId5" Type="http://schemas.microsoft.com/office/2007/relationships/hdphoto" Target="../media/hdphoto1.wdp"/><Relationship Id="rId10" Type="http://schemas.openxmlformats.org/officeDocument/2006/relationships/chart" Target="../charts/chart5.xml"/><Relationship Id="rId4" Type="http://schemas.openxmlformats.org/officeDocument/2006/relationships/image" Target="../media/image4.png"/><Relationship Id="rId9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</xdr:colOff>
      <xdr:row>0</xdr:row>
      <xdr:rowOff>101600</xdr:rowOff>
    </xdr:from>
    <xdr:to>
      <xdr:col>10</xdr:col>
      <xdr:colOff>1933575</xdr:colOff>
      <xdr:row>1</xdr:row>
      <xdr:rowOff>67734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48D4185-8384-4FEB-8E28-124A16103EF9}"/>
            </a:ext>
          </a:extLst>
        </xdr:cNvPr>
        <xdr:cNvSpPr/>
      </xdr:nvSpPr>
      <xdr:spPr>
        <a:xfrm>
          <a:off x="85513" y="101600"/>
          <a:ext cx="18132002" cy="1238674"/>
        </a:xfrm>
        <a:prstGeom prst="rect">
          <a:avLst/>
        </a:prstGeom>
        <a:solidFill>
          <a:schemeClr val="bg1"/>
        </a:solidFill>
        <a:ln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GB" sz="1100"/>
        </a:p>
      </xdr:txBody>
    </xdr:sp>
    <xdr:clientData/>
  </xdr:twoCellAnchor>
  <xdr:oneCellAnchor>
    <xdr:from>
      <xdr:col>15</xdr:col>
      <xdr:colOff>213360</xdr:colOff>
      <xdr:row>2</xdr:row>
      <xdr:rowOff>0</xdr:rowOff>
    </xdr:from>
    <xdr:ext cx="184731" cy="25224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85824EA-5EF4-494E-8009-92536275626E}"/>
            </a:ext>
          </a:extLst>
        </xdr:cNvPr>
        <xdr:cNvSpPr txBox="1"/>
      </xdr:nvSpPr>
      <xdr:spPr>
        <a:xfrm>
          <a:off x="21349335" y="3038475"/>
          <a:ext cx="184731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0</xdr:row>
      <xdr:rowOff>524933</xdr:rowOff>
    </xdr:from>
    <xdr:to>
      <xdr:col>5</xdr:col>
      <xdr:colOff>3550863</xdr:colOff>
      <xdr:row>0</xdr:row>
      <xdr:rowOff>524933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B9CF2FF8-AD55-4922-8CD4-DB37FF193295}"/>
            </a:ext>
          </a:extLst>
        </xdr:cNvPr>
        <xdr:cNvCxnSpPr/>
      </xdr:nvCxnSpPr>
      <xdr:spPr>
        <a:xfrm>
          <a:off x="66675" y="524933"/>
          <a:ext cx="6808413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0</xdr:row>
      <xdr:rowOff>133350</xdr:rowOff>
    </xdr:from>
    <xdr:to>
      <xdr:col>8</xdr:col>
      <xdr:colOff>942974</xdr:colOff>
      <xdr:row>1</xdr:row>
      <xdr:rowOff>76199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5B327157-E55B-4B15-B1E7-21BE868D345A}"/>
            </a:ext>
          </a:extLst>
        </xdr:cNvPr>
        <xdr:cNvGrpSpPr/>
      </xdr:nvGrpSpPr>
      <xdr:grpSpPr>
        <a:xfrm>
          <a:off x="66676" y="133350"/>
          <a:ext cx="11677648" cy="1219199"/>
          <a:chOff x="4443455" y="235248"/>
          <a:chExt cx="5171860" cy="109120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6750F67-2499-D189-B407-E92F51333D78}"/>
              </a:ext>
            </a:extLst>
          </xdr:cNvPr>
          <xdr:cNvSpPr txBox="1"/>
        </xdr:nvSpPr>
        <xdr:spPr>
          <a:xfrm>
            <a:off x="4458378" y="235248"/>
            <a:ext cx="4177399" cy="1043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2800" b="1">
                <a:solidFill>
                  <a:schemeClr val="accent1">
                    <a:lumMod val="50000"/>
                  </a:schemeClr>
                </a:solidFill>
                <a:latin typeface="Tw Cen MT" panose="020B0602020104020603" pitchFamily="34" charset="0"/>
              </a:rPr>
              <a:t>ANÁLISE DAS CONTRIBUIÇÕES</a:t>
            </a:r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B25B1E8-AC45-CA1C-8145-BEB0299AA14D}"/>
              </a:ext>
            </a:extLst>
          </xdr:cNvPr>
          <xdr:cNvSpPr txBox="1"/>
        </xdr:nvSpPr>
        <xdr:spPr>
          <a:xfrm>
            <a:off x="4443455" y="576548"/>
            <a:ext cx="5171860" cy="7499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Consulta</a:t>
            </a:r>
            <a:r>
              <a:rPr lang="pt-BR" sz="1600" b="1" baseline="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Pública</a:t>
            </a:r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nº 1198, de 25 de agosto de 2023</a:t>
            </a:r>
          </a:p>
          <a:p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Assunto:</a:t>
            </a:r>
            <a:r>
              <a:rPr lang="pt-BR" sz="160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pt-BR" sz="1500" i="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Proposta de Instrução Normativa que altera a Instrução Normativa IN nº 211, de 1º de março de 2023, que estabelece as funções tecnológicas, os limites máximos e as condições de uso para os aditivos alimentares e os coadjuvantes de tecnologia autorizados para uso em alimentos.</a:t>
            </a:r>
          </a:p>
        </xdr:txBody>
      </xdr:sp>
    </xdr:grpSp>
    <xdr:clientData/>
  </xdr:twoCellAnchor>
  <xdr:twoCellAnchor editAs="absolute">
    <xdr:from>
      <xdr:col>1</xdr:col>
      <xdr:colOff>19049</xdr:colOff>
      <xdr:row>1</xdr:row>
      <xdr:rowOff>157217</xdr:rowOff>
    </xdr:from>
    <xdr:to>
      <xdr:col>6</xdr:col>
      <xdr:colOff>748664</xdr:colOff>
      <xdr:row>1</xdr:row>
      <xdr:rowOff>857250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Dispositivos">
              <a:extLst>
                <a:ext uri="{FF2B5EF4-FFF2-40B4-BE49-F238E27FC236}">
                  <a16:creationId xmlns:a16="http://schemas.microsoft.com/office/drawing/2014/main" id="{EE1D604E-2A69-42F9-9193-5F6CA0F79B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positiv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4" y="1433567"/>
              <a:ext cx="6791325" cy="7000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>
    <xdr:from>
      <xdr:col>8</xdr:col>
      <xdr:colOff>50800</xdr:colOff>
      <xdr:row>2</xdr:row>
      <xdr:rowOff>5441</xdr:rowOff>
    </xdr:from>
    <xdr:to>
      <xdr:col>9</xdr:col>
      <xdr:colOff>0</xdr:colOff>
      <xdr:row>3</xdr:row>
      <xdr:rowOff>16933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349A38F-E7CB-4547-B2F8-0C7F82B2B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906779</xdr:colOff>
      <xdr:row>1</xdr:row>
      <xdr:rowOff>142876</xdr:rowOff>
    </xdr:from>
    <xdr:to>
      <xdr:col>10</xdr:col>
      <xdr:colOff>1935480</xdr:colOff>
      <xdr:row>1</xdr:row>
      <xdr:rowOff>866775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1" name="Instituição">
              <a:extLst>
                <a:ext uri="{FF2B5EF4-FFF2-40B4-BE49-F238E27FC236}">
                  <a16:creationId xmlns:a16="http://schemas.microsoft.com/office/drawing/2014/main" id="{04232BC6-DD09-41CF-8876-F63A070BFE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titui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60869" y="1419226"/>
              <a:ext cx="10936606" cy="7238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2636308</xdr:colOff>
      <xdr:row>0</xdr:row>
      <xdr:rowOff>187325</xdr:rowOff>
    </xdr:from>
    <xdr:to>
      <xdr:col>8</xdr:col>
      <xdr:colOff>921809</xdr:colOff>
      <xdr:row>0</xdr:row>
      <xdr:rowOff>668651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8958ACF-2EAF-4015-9FF2-BC17C084D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3358" y="187325"/>
          <a:ext cx="3009901" cy="481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1196340</xdr:colOff>
      <xdr:row>0</xdr:row>
      <xdr:rowOff>93132</xdr:rowOff>
    </xdr:from>
    <xdr:to>
      <xdr:col>11</xdr:col>
      <xdr:colOff>320040</xdr:colOff>
      <xdr:row>0</xdr:row>
      <xdr:rowOff>1346200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70960" y="93132"/>
          <a:ext cx="12428220" cy="1253068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LISTA DE CONTRIBUIÇÕES POR</a:t>
          </a:r>
          <a:r>
            <a:rPr lang="pt-BR" sz="1600" b="1" baseline="0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PESSOA FÍSICA/JURÍDICA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600" b="1" baseline="0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CONSULTA PÚBLICA Nº 1198, de 25 de agosto de 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 b="1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Abadi" panose="020B0604020104020204" pitchFamily="34" charset="0"/>
              <a:ea typeface="+mn-ea"/>
              <a:cs typeface="+mn-cs"/>
            </a:rPr>
            <a:t>Assunto</a:t>
          </a:r>
          <a:r>
            <a:rPr lang="pt-BR" sz="1200" b="0">
              <a:solidFill>
                <a:schemeClr val="dk1"/>
              </a:solidFill>
              <a:effectLst/>
              <a:latin typeface="Abadi" panose="020B0604020104020204" pitchFamily="34" charset="0"/>
              <a:ea typeface="+mn-ea"/>
              <a:cs typeface="+mn-cs"/>
            </a:rPr>
            <a:t>: Proposta de Instrução Normativa que altera a Instrução Normativa IN nº 211, de 1º de março de 2023, que estabelece as funções tecnológicas, os limites máximos e as condições de uso para os aditivos alimentares e os coadjuvantes de tecnologia autorizados para uso em alimentos.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 b="1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33867</xdr:colOff>
      <xdr:row>0</xdr:row>
      <xdr:rowOff>601136</xdr:rowOff>
    </xdr:from>
    <xdr:to>
      <xdr:col>2</xdr:col>
      <xdr:colOff>440268</xdr:colOff>
      <xdr:row>0</xdr:row>
      <xdr:rowOff>1082462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7" y="601136"/>
          <a:ext cx="3006726" cy="481326"/>
        </a:xfrm>
        <a:prstGeom prst="rect">
          <a:avLst/>
        </a:prstGeom>
      </xdr:spPr>
    </xdr:pic>
    <xdr:clientData/>
  </xdr:twoCellAnchor>
  <xdr:twoCellAnchor>
    <xdr:from>
      <xdr:col>4</xdr:col>
      <xdr:colOff>1166281</xdr:colOff>
      <xdr:row>0</xdr:row>
      <xdr:rowOff>514351</xdr:rowOff>
    </xdr:from>
    <xdr:to>
      <xdr:col>9</xdr:col>
      <xdr:colOff>1374931</xdr:colOff>
      <xdr:row>0</xdr:row>
      <xdr:rowOff>514351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071781" y="514351"/>
          <a:ext cx="714073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42334</xdr:colOff>
      <xdr:row>11</xdr:row>
      <xdr:rowOff>169333</xdr:rowOff>
    </xdr:from>
    <xdr:to>
      <xdr:col>22</xdr:col>
      <xdr:colOff>296334</xdr:colOff>
      <xdr:row>12</xdr:row>
      <xdr:rowOff>158749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84754" y="2782993"/>
          <a:ext cx="863600" cy="294216"/>
        </a:xfrm>
        <a:prstGeom prst="ellipse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52917</xdr:colOff>
      <xdr:row>4</xdr:row>
      <xdr:rowOff>148167</xdr:rowOff>
    </xdr:from>
    <xdr:to>
      <xdr:col>23</xdr:col>
      <xdr:colOff>444500</xdr:colOff>
      <xdr:row>11</xdr:row>
      <xdr:rowOff>137583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34077" y="628227"/>
          <a:ext cx="4094903" cy="21230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  <a:prstDash val="sysDot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 sz="1100"/>
        </a:p>
      </xdr:txBody>
    </xdr:sp>
    <xdr:clientData/>
  </xdr:twoCellAnchor>
  <xdr:twoCellAnchor>
    <xdr:from>
      <xdr:col>11</xdr:col>
      <xdr:colOff>497417</xdr:colOff>
      <xdr:row>4</xdr:row>
      <xdr:rowOff>158750</xdr:rowOff>
    </xdr:from>
    <xdr:to>
      <xdr:col>17</xdr:col>
      <xdr:colOff>42333</xdr:colOff>
      <xdr:row>11</xdr:row>
      <xdr:rowOff>137583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075257" y="638810"/>
          <a:ext cx="3248236" cy="21124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11</xdr:col>
      <xdr:colOff>283632</xdr:colOff>
      <xdr:row>24</xdr:row>
      <xdr:rowOff>285749</xdr:rowOff>
    </xdr:from>
    <xdr:to>
      <xdr:col>14</xdr:col>
      <xdr:colOff>262465</xdr:colOff>
      <xdr:row>32</xdr:row>
      <xdr:rowOff>95250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861472" y="6861809"/>
          <a:ext cx="1853353" cy="22479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8</xdr:col>
      <xdr:colOff>311149</xdr:colOff>
      <xdr:row>24</xdr:row>
      <xdr:rowOff>281516</xdr:rowOff>
    </xdr:from>
    <xdr:to>
      <xdr:col>11</xdr:col>
      <xdr:colOff>289982</xdr:colOff>
      <xdr:row>32</xdr:row>
      <xdr:rowOff>91017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14469" y="6857576"/>
          <a:ext cx="1853353" cy="22479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328083</xdr:colOff>
      <xdr:row>24</xdr:row>
      <xdr:rowOff>287865</xdr:rowOff>
    </xdr:from>
    <xdr:to>
      <xdr:col>8</xdr:col>
      <xdr:colOff>306916</xdr:colOff>
      <xdr:row>32</xdr:row>
      <xdr:rowOff>97366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179743" y="6863925"/>
          <a:ext cx="1830493" cy="22479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11</xdr:col>
      <xdr:colOff>283634</xdr:colOff>
      <xdr:row>14</xdr:row>
      <xdr:rowOff>220434</xdr:rowOff>
    </xdr:from>
    <xdr:to>
      <xdr:col>14</xdr:col>
      <xdr:colOff>262467</xdr:colOff>
      <xdr:row>22</xdr:row>
      <xdr:rowOff>29935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857120" y="4716234"/>
          <a:ext cx="1851176" cy="22479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8</xdr:col>
      <xdr:colOff>311151</xdr:colOff>
      <xdr:row>14</xdr:row>
      <xdr:rowOff>215898</xdr:rowOff>
    </xdr:from>
    <xdr:to>
      <xdr:col>11</xdr:col>
      <xdr:colOff>289984</xdr:colOff>
      <xdr:row>22</xdr:row>
      <xdr:rowOff>25399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014471" y="3743958"/>
          <a:ext cx="1853353" cy="22479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328085</xdr:colOff>
      <xdr:row>14</xdr:row>
      <xdr:rowOff>211664</xdr:rowOff>
    </xdr:from>
    <xdr:to>
      <xdr:col>8</xdr:col>
      <xdr:colOff>306918</xdr:colOff>
      <xdr:row>22</xdr:row>
      <xdr:rowOff>21165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179745" y="3739724"/>
          <a:ext cx="1830493" cy="22479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6</xdr:col>
      <xdr:colOff>85726</xdr:colOff>
      <xdr:row>4</xdr:row>
      <xdr:rowOff>203052</xdr:rowOff>
    </xdr:from>
    <xdr:to>
      <xdr:col>7</xdr:col>
      <xdr:colOff>88446</xdr:colOff>
      <xdr:row>6</xdr:row>
      <xdr:rowOff>201083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846" y="683112"/>
          <a:ext cx="612320" cy="607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148167</xdr:rowOff>
    </xdr:from>
    <xdr:to>
      <xdr:col>10</xdr:col>
      <xdr:colOff>99665</xdr:colOff>
      <xdr:row>6</xdr:row>
      <xdr:rowOff>127001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20" y="628227"/>
          <a:ext cx="732125" cy="588434"/>
        </a:xfrm>
        <a:prstGeom prst="rect">
          <a:avLst/>
        </a:prstGeom>
      </xdr:spPr>
    </xdr:pic>
    <xdr:clientData/>
  </xdr:twoCellAnchor>
  <xdr:twoCellAnchor>
    <xdr:from>
      <xdr:col>2</xdr:col>
      <xdr:colOff>379942</xdr:colOff>
      <xdr:row>4</xdr:row>
      <xdr:rowOff>232833</xdr:rowOff>
    </xdr:from>
    <xdr:to>
      <xdr:col>4</xdr:col>
      <xdr:colOff>285750</xdr:colOff>
      <xdr:row>6</xdr:row>
      <xdr:rowOff>243416</xdr:rowOff>
    </xdr:to>
    <xdr:grpSp>
      <xdr:nvGrpSpPr>
        <xdr:cNvPr id="13" name="Grupo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1561042" y="1556808"/>
          <a:ext cx="1648883" cy="620183"/>
          <a:chOff x="3419475" y="3057525"/>
          <a:chExt cx="1019172" cy="552449"/>
        </a:xfrm>
      </xdr:grpSpPr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19475" y="3114675"/>
            <a:ext cx="557645" cy="466725"/>
          </a:xfrm>
          <a:prstGeom prst="rect">
            <a:avLst/>
          </a:prstGeom>
        </xdr:spPr>
      </xdr:pic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198" y="3057525"/>
            <a:ext cx="552449" cy="552449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105833</xdr:colOff>
      <xdr:row>4</xdr:row>
      <xdr:rowOff>95551</xdr:rowOff>
    </xdr:from>
    <xdr:to>
      <xdr:col>23</xdr:col>
      <xdr:colOff>582081</xdr:colOff>
      <xdr:row>13</xdr:row>
      <xdr:rowOff>182336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391583</xdr:colOff>
      <xdr:row>14</xdr:row>
      <xdr:rowOff>0</xdr:rowOff>
    </xdr:from>
    <xdr:to>
      <xdr:col>15</xdr:col>
      <xdr:colOff>232834</xdr:colOff>
      <xdr:row>24</xdr:row>
      <xdr:rowOff>10582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843943" y="3528060"/>
          <a:ext cx="450851" cy="3058582"/>
        </a:xfrm>
        <a:prstGeom prst="rect">
          <a:avLst/>
        </a:prstGeom>
        <a:solidFill>
          <a:schemeClr val="accent6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1600" b="1">
              <a:solidFill>
                <a:schemeClr val="bg1">
                  <a:lumMod val="85000"/>
                </a:schemeClr>
              </a:solidFill>
              <a:latin typeface="Segoe UI Light" panose="020B0502040204020203" pitchFamily="34" charset="0"/>
            </a:rPr>
            <a:t>Opinião por segmento</a:t>
          </a:r>
        </a:p>
      </xdr:txBody>
    </xdr:sp>
    <xdr:clientData/>
  </xdr:twoCellAnchor>
  <xdr:twoCellAnchor editAs="oneCell">
    <xdr:from>
      <xdr:col>2</xdr:col>
      <xdr:colOff>571501</xdr:colOff>
      <xdr:row>14</xdr:row>
      <xdr:rowOff>253998</xdr:rowOff>
    </xdr:from>
    <xdr:to>
      <xdr:col>3</xdr:col>
      <xdr:colOff>726015</xdr:colOff>
      <xdr:row>17</xdr:row>
      <xdr:rowOff>105829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3782058"/>
          <a:ext cx="786974" cy="766231"/>
        </a:xfrm>
        <a:prstGeom prst="rect">
          <a:avLst/>
        </a:prstGeom>
      </xdr:spPr>
    </xdr:pic>
    <xdr:clientData/>
  </xdr:twoCellAnchor>
  <xdr:twoCellAnchor>
    <xdr:from>
      <xdr:col>14</xdr:col>
      <xdr:colOff>391584</xdr:colOff>
      <xdr:row>24</xdr:row>
      <xdr:rowOff>10583</xdr:rowOff>
    </xdr:from>
    <xdr:to>
      <xdr:col>15</xdr:col>
      <xdr:colOff>232835</xdr:colOff>
      <xdr:row>33</xdr:row>
      <xdr:rowOff>370417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843944" y="6586643"/>
          <a:ext cx="450851" cy="3034454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1600" b="1">
              <a:solidFill>
                <a:schemeClr val="bg1">
                  <a:lumMod val="85000"/>
                </a:schemeClr>
              </a:solidFill>
              <a:latin typeface="Segoe UI Light" panose="020B0502040204020203" pitchFamily="34" charset="0"/>
            </a:rPr>
            <a:t>Impacto por segmento</a:t>
          </a:r>
        </a:p>
      </xdr:txBody>
    </xdr:sp>
    <xdr:clientData/>
  </xdr:twoCellAnchor>
  <xdr:twoCellAnchor>
    <xdr:from>
      <xdr:col>2</xdr:col>
      <xdr:colOff>328083</xdr:colOff>
      <xdr:row>25</xdr:row>
      <xdr:rowOff>105833</xdr:rowOff>
    </xdr:from>
    <xdr:to>
      <xdr:col>4</xdr:col>
      <xdr:colOff>275166</xdr:colOff>
      <xdr:row>27</xdr:row>
      <xdr:rowOff>201084</xdr:rowOff>
    </xdr:to>
    <xdr:grpSp>
      <xdr:nvGrpSpPr>
        <xdr:cNvPr id="20" name="Grupo 2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1509183" y="7830608"/>
          <a:ext cx="1690158" cy="704851"/>
          <a:chOff x="391584" y="6445248"/>
          <a:chExt cx="1047750" cy="560922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1584" y="6455834"/>
            <a:ext cx="550336" cy="550336"/>
          </a:xfrm>
          <a:prstGeom prst="rect">
            <a:avLst/>
          </a:prstGeom>
        </xdr:spPr>
      </xdr:pic>
      <xdr:pic>
        <xdr:nvPicPr>
          <xdr:cNvPr id="22" name="Imagem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8417" y="6445248"/>
            <a:ext cx="560917" cy="5609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190497</xdr:colOff>
      <xdr:row>15</xdr:row>
      <xdr:rowOff>42030</xdr:rowOff>
    </xdr:from>
    <xdr:to>
      <xdr:col>14</xdr:col>
      <xdr:colOff>412747</xdr:colOff>
      <xdr:row>24</xdr:row>
      <xdr:rowOff>22980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186267</xdr:colOff>
      <xdr:row>13</xdr:row>
      <xdr:rowOff>110067</xdr:rowOff>
    </xdr:from>
    <xdr:to>
      <xdr:col>26</xdr:col>
      <xdr:colOff>520700</xdr:colOff>
      <xdr:row>23</xdr:row>
      <xdr:rowOff>277283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222250</xdr:colOff>
      <xdr:row>25</xdr:row>
      <xdr:rowOff>127000</xdr:rowOff>
    </xdr:from>
    <xdr:to>
      <xdr:col>14</xdr:col>
      <xdr:colOff>412750</xdr:colOff>
      <xdr:row>34</xdr:row>
      <xdr:rowOff>107950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211667</xdr:colOff>
      <xdr:row>23</xdr:row>
      <xdr:rowOff>298753</xdr:rowOff>
    </xdr:from>
    <xdr:to>
      <xdr:col>26</xdr:col>
      <xdr:colOff>603250</xdr:colOff>
      <xdr:row>34</xdr:row>
      <xdr:rowOff>140002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38100</xdr:colOff>
      <xdr:row>0</xdr:row>
      <xdr:rowOff>161925</xdr:rowOff>
    </xdr:from>
    <xdr:to>
      <xdr:col>27</xdr:col>
      <xdr:colOff>0</xdr:colOff>
      <xdr:row>2</xdr:row>
      <xdr:rowOff>114301</xdr:rowOff>
    </xdr:to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257300" y="161925"/>
          <a:ext cx="16097250" cy="904876"/>
        </a:xfrm>
        <a:prstGeom prst="rect">
          <a:avLst/>
        </a:prstGeom>
        <a:solidFill>
          <a:schemeClr val="bg1"/>
        </a:solidFill>
        <a:ln w="19050">
          <a:solidFill>
            <a:schemeClr val="accent6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 b="1">
              <a:solidFill>
                <a:schemeClr val="accent6">
                  <a:lumMod val="50000"/>
                </a:schemeClr>
              </a:solidFill>
              <a:latin typeface="+mn-lt"/>
              <a:ea typeface="Segoe UI Emoji" panose="020B0502040204020203" pitchFamily="34" charset="0"/>
              <a:cs typeface="Segoe UI Light" panose="020B0502040204020203" pitchFamily="34" charset="0"/>
            </a:rPr>
            <a:t>PAINEL</a:t>
          </a:r>
          <a:r>
            <a:rPr lang="pt-BR" sz="2400" b="1" baseline="0">
              <a:solidFill>
                <a:schemeClr val="accent6">
                  <a:lumMod val="50000"/>
                </a:schemeClr>
              </a:solidFill>
              <a:latin typeface="+mn-lt"/>
              <a:ea typeface="Segoe UI Emoji" panose="020B0502040204020203" pitchFamily="34" charset="0"/>
              <a:cs typeface="Segoe UI Light" panose="020B0502040204020203" pitchFamily="34" charset="0"/>
            </a:rPr>
            <a:t> SOBRE PERFIS, OPINIÕES E PERCEPÇÕES DE IMPACTOS</a:t>
          </a:r>
          <a:endParaRPr lang="pt-BR" sz="2400" b="1">
            <a:solidFill>
              <a:schemeClr val="accent6">
                <a:lumMod val="50000"/>
              </a:schemeClr>
            </a:solidFill>
            <a:latin typeface="+mn-lt"/>
            <a:ea typeface="Segoe UI Emoji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20</xdr:col>
      <xdr:colOff>30480</xdr:colOff>
      <xdr:row>7</xdr:row>
      <xdr:rowOff>7620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8120" y="182880"/>
          <a:ext cx="12755880" cy="1051560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38100</xdr:colOff>
      <xdr:row>2</xdr:row>
      <xdr:rowOff>70485</xdr:rowOff>
    </xdr:from>
    <xdr:to>
      <xdr:col>20</xdr:col>
      <xdr:colOff>22860</xdr:colOff>
      <xdr:row>6</xdr:row>
      <xdr:rowOff>30481</xdr:rowOff>
    </xdr:to>
    <xdr:sp macro="" textlink="">
      <xdr:nvSpPr>
        <xdr:cNvPr id="7" name="Caixa de texto 8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36220" y="421005"/>
          <a:ext cx="13616940" cy="661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 rtl="0"/>
          <a:r>
            <a:rPr lang="en-US" sz="3000">
              <a:solidFill>
                <a:schemeClr val="bg1"/>
              </a:solidFill>
              <a:latin typeface="Tw Cen MT Condensed Extra Bold" panose="020B0803020202020204" pitchFamily="34" charset="0"/>
            </a:rPr>
            <a:t>Gráficos </a:t>
          </a:r>
          <a:r>
            <a:rPr lang="en-US" sz="3000" baseline="0">
              <a:solidFill>
                <a:schemeClr val="bg1"/>
              </a:solidFill>
              <a:latin typeface="Tw Cen MT Condensed Extra Bold" panose="020B0803020202020204" pitchFamily="34" charset="0"/>
            </a:rPr>
            <a:t>relacionados à Consulta Pública</a:t>
          </a:r>
          <a:endParaRPr lang="en-US" sz="3000">
            <a:solidFill>
              <a:schemeClr val="bg1"/>
            </a:solidFill>
            <a:latin typeface="Tw Cen MT Condensed Extra Bold" panose="020B0803020202020204" pitchFamily="34" charset="0"/>
          </a:endParaRPr>
        </a:p>
      </xdr:txBody>
    </xdr:sp>
    <xdr:clientData/>
  </xdr:twoCellAnchor>
  <xdr:twoCellAnchor editAs="oneCell">
    <xdr:from>
      <xdr:col>5</xdr:col>
      <xdr:colOff>150495</xdr:colOff>
      <xdr:row>12</xdr:row>
      <xdr:rowOff>150494</xdr:rowOff>
    </xdr:from>
    <xdr:to>
      <xdr:col>9</xdr:col>
      <xdr:colOff>571500</xdr:colOff>
      <xdr:row>19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Qual desses segmentos você se identifica?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6745" y="2465070"/>
              <a:ext cx="3078480" cy="8877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11</xdr:col>
      <xdr:colOff>47625</xdr:colOff>
      <xdr:row>37</xdr:row>
      <xdr:rowOff>0</xdr:rowOff>
    </xdr:from>
    <xdr:to>
      <xdr:col>19</xdr:col>
      <xdr:colOff>304799</xdr:colOff>
      <xdr:row>56</xdr:row>
      <xdr:rowOff>85724</xdr:rowOff>
    </xdr:to>
    <xdr:graphicFrame macro="">
      <xdr:nvGraphicFramePr>
        <xdr:cNvPr id="13" name="Gráfico 1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99060</xdr:colOff>
      <xdr:row>37</xdr:row>
      <xdr:rowOff>0</xdr:rowOff>
    </xdr:from>
    <xdr:to>
      <xdr:col>10</xdr:col>
      <xdr:colOff>276225</xdr:colOff>
      <xdr:row>44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Qual desses segmentos você se identifica? 1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85460" y="6543675"/>
              <a:ext cx="2777490" cy="220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434340</xdr:colOff>
      <xdr:row>10</xdr:row>
      <xdr:rowOff>114300</xdr:rowOff>
    </xdr:from>
    <xdr:to>
      <xdr:col>8</xdr:col>
      <xdr:colOff>1303020</xdr:colOff>
      <xdr:row>12</xdr:row>
      <xdr:rowOff>38100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135380" y="2194560"/>
          <a:ext cx="518922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solidFill>
                <a:schemeClr val="accent6">
                  <a:lumMod val="75000"/>
                </a:schemeClr>
              </a:solidFill>
              <a:latin typeface="Century Gothic" panose="020B0502020202020204" pitchFamily="34" charset="0"/>
            </a:rPr>
            <a:t>Utilize estes painéis para mudar os dados a serem apresentados no gráfico:</a:t>
          </a:r>
        </a:p>
      </xdr:txBody>
    </xdr:sp>
    <xdr:clientData/>
  </xdr:twoCellAnchor>
  <xdr:twoCellAnchor>
    <xdr:from>
      <xdr:col>9</xdr:col>
      <xdr:colOff>868679</xdr:colOff>
      <xdr:row>12</xdr:row>
      <xdr:rowOff>137160</xdr:rowOff>
    </xdr:from>
    <xdr:to>
      <xdr:col>19</xdr:col>
      <xdr:colOff>352424</xdr:colOff>
      <xdr:row>34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60</xdr:row>
      <xdr:rowOff>114300</xdr:rowOff>
    </xdr:from>
    <xdr:to>
      <xdr:col>19</xdr:col>
      <xdr:colOff>333375</xdr:colOff>
      <xdr:row>79</xdr:row>
      <xdr:rowOff>66675</xdr:rowOff>
    </xdr:to>
    <xdr:graphicFrame macro="">
      <xdr:nvGraphicFramePr>
        <xdr:cNvPr id="19" name="Gráfico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104775</xdr:colOff>
      <xdr:row>61</xdr:row>
      <xdr:rowOff>9524</xdr:rowOff>
    </xdr:from>
    <xdr:to>
      <xdr:col>11</xdr:col>
      <xdr:colOff>11430</xdr:colOff>
      <xdr:row>68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Qual desses segmentos você se identifica? 2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91175" y="11553824"/>
              <a:ext cx="2802255" cy="18478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2360295</xdr:colOff>
      <xdr:row>81</xdr:row>
      <xdr:rowOff>177164</xdr:rowOff>
    </xdr:from>
    <xdr:to>
      <xdr:col>13</xdr:col>
      <xdr:colOff>419100</xdr:colOff>
      <xdr:row>97</xdr:row>
      <xdr:rowOff>190499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0.0148</cdr:x>
      <cdr:y>0.01929</cdr:y>
    </cdr:from>
    <cdr:to>
      <cdr:x>0.9852</cdr:x>
      <cdr:y>0.09296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E0392181-C48B-4362-A04F-6085C72C9ECF}"/>
            </a:ext>
          </a:extLst>
        </cdr:cNvPr>
        <cdr:cNvSpPr txBox="1"/>
      </cdr:nvSpPr>
      <cdr:spPr>
        <a:xfrm xmlns:a="http://schemas.openxmlformats.org/drawingml/2006/main">
          <a:off x="71500" y="65125"/>
          <a:ext cx="4688080" cy="248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Pergunta "Você é a favor da norma?"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0.23693</cdr:x>
      <cdr:y>0.02326</cdr:y>
    </cdr:from>
    <cdr:to>
      <cdr:x>0.75958</cdr:x>
      <cdr:y>0.10465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1496543-4E3A-4AF1-8D0E-2D97B40DAB3A}"/>
            </a:ext>
          </a:extLst>
        </cdr:cNvPr>
        <cdr:cNvSpPr txBox="1"/>
      </cdr:nvSpPr>
      <cdr:spPr>
        <a:xfrm xmlns:a="http://schemas.openxmlformats.org/drawingml/2006/main">
          <a:off x="1036320" y="76200"/>
          <a:ext cx="2286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Perfis dos participantes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0.01533</cdr:x>
      <cdr:y>0.00801</cdr:y>
    </cdr:from>
    <cdr:to>
      <cdr:x>0.98978</cdr:x>
      <cdr:y>0.08772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A21E69E2-18A9-4BF4-9E59-EE8F050023CD}"/>
            </a:ext>
          </a:extLst>
        </cdr:cNvPr>
        <cdr:cNvSpPr txBox="1"/>
      </cdr:nvSpPr>
      <cdr:spPr>
        <a:xfrm xmlns:a="http://schemas.openxmlformats.org/drawingml/2006/main">
          <a:off x="68580" y="29267"/>
          <a:ext cx="4358640" cy="29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Pergunta "A proposta de norma possui impactos?"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0.02492</cdr:x>
      <cdr:y>0.07453</cdr:y>
    </cdr:from>
    <cdr:to>
      <cdr:x>0.36221</cdr:x>
      <cdr:y>0.19598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8E184567-C728-4DA7-96E3-72562A28CEB4}"/>
            </a:ext>
          </a:extLst>
        </cdr:cNvPr>
        <cdr:cNvSpPr txBox="1"/>
      </cdr:nvSpPr>
      <cdr:spPr>
        <a:xfrm xmlns:a="http://schemas.openxmlformats.org/drawingml/2006/main">
          <a:off x="149634" y="226032"/>
          <a:ext cx="2025278" cy="368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                                     N = 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1</xdr:row>
      <xdr:rowOff>137160</xdr:rowOff>
    </xdr:from>
    <xdr:to>
      <xdr:col>10</xdr:col>
      <xdr:colOff>506094</xdr:colOff>
      <xdr:row>36</xdr:row>
      <xdr:rowOff>37429</xdr:rowOff>
    </xdr:to>
    <xdr:sp macro="" textlink="">
      <xdr:nvSpPr>
        <xdr:cNvPr id="2" name="Caixa de texto 1595" descr="Double-click done when item has been packed or repacked.&#10;&#10;TIPS&#10;Pack light&#10;Try rolling clothes instead of folding for less wrinkles&#10;Wrap shoes in plastic bags to avoid marking clothes&#10;Pack fragile items in the interior of luggage&#10;Pack day items separately&#10;Take fewer clothes if you will have laundry services available&#10;Consider purchasing toiletries when you arrive at your destination&#10;Leave itinerary with someone at home" title="Packing Tip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 rot="10800000" flipV="1">
          <a:off x="3611880" y="312420"/>
          <a:ext cx="2990214" cy="603436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 rtl="0"/>
          <a:r>
            <a:rPr lang="pt-br" sz="1600" baseline="0">
              <a:solidFill>
                <a:schemeClr val="accent1">
                  <a:lumMod val="50000"/>
                </a:schemeClr>
              </a:solidFill>
              <a:latin typeface="+mj-lt"/>
              <a:cs typeface="Arial" pitchFamily="34" charset="0"/>
            </a:rPr>
            <a:t>INSTRUÇÕES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No quadro "Selecione o dispositivo" clique no artigo ou tópico para iniciar a análise. 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Caso precise filtrar vários artigos ao mesmo tempo, clique em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Aperte           para retirar todos os filtros simultaneamente.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</a:t>
          </a:r>
        </a:p>
        <a:p>
          <a:pPr algn="l" rtl="0"/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l" rtl="0"/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>
            <a:spcAft>
              <a:spcPts val="400"/>
            </a:spcAft>
          </a:pPr>
          <a:r>
            <a:rPr lang="pt-br" sz="1400" b="1" spc="0" baseline="0">
              <a:solidFill>
                <a:schemeClr val="accent1">
                  <a:lumMod val="50000"/>
                </a:schemeClr>
              </a:solidFill>
              <a:latin typeface="+mj-lt"/>
              <a:cs typeface="Arial" pitchFamily="34" charset="0"/>
            </a:rPr>
            <a:t>DICAS</a:t>
          </a:r>
        </a:p>
        <a:p>
          <a:pPr algn="ctr" rtl="0">
            <a:spcAft>
              <a:spcPts val="400"/>
            </a:spcAft>
          </a:pPr>
          <a:endParaRPr lang="pt-br" sz="1400" b="1" spc="0" baseline="0">
            <a:solidFill>
              <a:schemeClr val="accent1">
                <a:lumMod val="50000"/>
              </a:schemeClr>
            </a:solidFill>
            <a:latin typeface="+mj-lt"/>
            <a:cs typeface="Arial" pitchFamily="34" charset="0"/>
          </a:endParaRPr>
        </a:p>
        <a:p>
          <a:pPr marL="285750" indent="-285750" algn="l" rtl="0">
            <a:buFont typeface="Arial" panose="020B0604020202020204" pitchFamily="34" charset="0"/>
            <a:buChar char="•"/>
          </a:pP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Quando concluir a análise de cada dispositivo, você poderá marcá-lo na coluna "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Concluído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" clicando duas vezes na célula correspondente a qual foi analisada. </a:t>
          </a:r>
        </a:p>
        <a:p>
          <a:pPr marL="285750" indent="-285750" algn="l" rtl="0">
            <a:buFont typeface="Arial" panose="020B0604020202020204" pitchFamily="34" charset="0"/>
            <a:buChar char="•"/>
          </a:pPr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marL="285750" indent="-285750" algn="l" rtl="0">
            <a:buFont typeface="Arial" panose="020B0604020202020204" pitchFamily="34" charset="0"/>
            <a:buChar char="•"/>
          </a:pP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Para limpar as marcações na coluna "Concluído", utilize o botão "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Limpar lista de verificação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" que fica na parte superior desta planilha.</a:t>
          </a:r>
        </a:p>
        <a:p>
          <a:pPr algn="l" rtl="0"/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  </a:t>
          </a:r>
        </a:p>
        <a:p>
          <a:pPr algn="l" rtl="0"/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 </a:t>
          </a:r>
        </a:p>
      </xdr:txBody>
    </xdr:sp>
    <xdr:clientData/>
  </xdr:twoCellAnchor>
  <xdr:twoCellAnchor>
    <xdr:from>
      <xdr:col>6</xdr:col>
      <xdr:colOff>548369</xdr:colOff>
      <xdr:row>12</xdr:row>
      <xdr:rowOff>53340</xdr:rowOff>
    </xdr:from>
    <xdr:to>
      <xdr:col>7</xdr:col>
      <xdr:colOff>255047</xdr:colOff>
      <xdr:row>13</xdr:row>
      <xdr:rowOff>173140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205969" y="2156460"/>
          <a:ext cx="316278" cy="295060"/>
        </a:xfrm>
        <a:prstGeom prst="rect">
          <a:avLst/>
        </a:prstGeom>
      </xdr:spPr>
    </xdr:pic>
    <xdr:clientData/>
  </xdr:twoCellAnchor>
  <xdr:twoCellAnchor>
    <xdr:from>
      <xdr:col>10</xdr:col>
      <xdr:colOff>7620</xdr:colOff>
      <xdr:row>10</xdr:row>
      <xdr:rowOff>51066</xdr:rowOff>
    </xdr:from>
    <xdr:to>
      <xdr:col>10</xdr:col>
      <xdr:colOff>323327</xdr:colOff>
      <xdr:row>11</xdr:row>
      <xdr:rowOff>170007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 flipH="1" flipV="1">
          <a:off x="6103620" y="1803666"/>
          <a:ext cx="315707" cy="2942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ário do Windows" refreshedDate="45237.978858564813" createdVersion="6" refreshedVersion="8" minRefreshableVersion="3" recordCount="3" xr:uid="{57574525-9995-42F9-A879-D4DB01B49D8D}">
  <cacheSource type="worksheet">
    <worksheetSource name="Dados_tabelas"/>
  </cacheSource>
  <cacheFields count="6">
    <cacheField name="Sua contribuição será feita em nome de uma pessoa física ou uma pessoa jurídica?" numFmtId="0">
      <sharedItems containsMixedTypes="1" containsNumber="1" containsInteger="1" minValue="0" maxValue="0" count="3">
        <s v="Pessoa Física"/>
        <s v="Pessoa Jurídica"/>
        <n v="0" u="1"/>
      </sharedItems>
    </cacheField>
    <cacheField name="Qual desses segmentos você se identifica?" numFmtId="0">
      <sharedItems containsMixedTypes="1" containsNumber="1" containsInteger="1" minValue="0" maxValue="0" count="3">
        <s v="Cidadão ou consumidor"/>
        <s v="Setor regulado: empresa ou entidade representativa"/>
        <n v="0" u="1"/>
      </sharedItems>
    </cacheField>
    <cacheField name="Você é a favor desta proposta de norma?" numFmtId="0">
      <sharedItems containsMixedTypes="1" containsNumber="1" containsInteger="1" minValue="0" maxValue="0" count="4">
        <s v="Tenho outra opinião"/>
        <s v="Não responderam"/>
        <s v="Sim"/>
        <n v="0" u="1"/>
      </sharedItems>
    </cacheField>
    <cacheField name="Você considera que a proposta de norma possui impactos" numFmtId="0">
      <sharedItems containsBlank="1" count="4">
        <s v="Positivos e negativos"/>
        <s v="Negativos"/>
        <s v="Positivos"/>
        <m u="1"/>
      </sharedItems>
    </cacheField>
    <cacheField name="Onde você está?" numFmtId="0">
      <sharedItems/>
    </cacheField>
    <cacheField name="Em qual desses segmentos você se identifica como setor regulado?" numFmtId="0">
      <sharedItems containsBlank="1"/>
    </cacheField>
  </cacheFields>
  <extLst>
    <ext xmlns:x14="http://schemas.microsoft.com/office/spreadsheetml/2009/9/main" uri="{725AE2AE-9491-48be-B2B4-4EB974FC3084}">
      <x14:pivotCacheDefinition pivotCacheId="19698252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x v="0"/>
    <x v="0"/>
    <x v="0"/>
    <s v="Nacional"/>
    <m/>
  </r>
  <r>
    <x v="1"/>
    <x v="1"/>
    <x v="1"/>
    <x v="1"/>
    <s v="Nacional"/>
    <s v="Entidade representativa do setor regulado"/>
  </r>
  <r>
    <x v="1"/>
    <x v="1"/>
    <x v="2"/>
    <x v="2"/>
    <s v="Nacional"/>
    <s v="Empre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9C424-E31F-4086-9D0B-AAB5E993BA8C}" name="Tabela dinâmica16" cacheId="9396" applyNumberFormats="0" applyBorderFormats="0" applyFontFormats="0" applyPatternFormats="0" applyAlignmentFormats="0" applyWidthHeightFormats="1" dataCaption="Valores" updatedVersion="8" minRefreshableVersion="3" showDataTips="0" useAutoFormatting="1" itemPrintTitles="1" createdVersion="6" indent="0" showHeaders="0" outline="1" outlineData="1" multipleFieldFilters="0" chartFormat="2" rowHeaderCaption="Você é a favor dessa norma?" colHeaderCaption="Nº">
  <location ref="D38:H44" firstHeaderRow="1" firstDataRow="2" firstDataCol="1"/>
  <pivotFields count="6">
    <pivotField axis="axisRow" showAll="0">
      <items count="4">
        <item m="1" x="2"/>
        <item x="1"/>
        <item x="0"/>
        <item t="default"/>
      </items>
    </pivotField>
    <pivotField axis="axisRow" showAll="0">
      <items count="4">
        <item m="1" x="2"/>
        <item x="1"/>
        <item x="0"/>
        <item t="default"/>
      </items>
    </pivotField>
    <pivotField axis="axisCol" dataField="1" showAll="0">
      <items count="5">
        <item m="1" x="3"/>
        <item x="1"/>
        <item x="0"/>
        <item x="2"/>
        <item t="default"/>
      </items>
    </pivotField>
    <pivotField showAll="0"/>
    <pivotField showAll="0"/>
    <pivotField showAll="0"/>
  </pivotFields>
  <rowFields count="2">
    <field x="0"/>
    <field x="1"/>
  </rowFields>
  <rowItems count="5">
    <i>
      <x v="1"/>
    </i>
    <i r="1">
      <x v="1"/>
    </i>
    <i>
      <x v="2"/>
    </i>
    <i r="1">
      <x v="2"/>
    </i>
    <i t="grand">
      <x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Voce é a favor da norma?" fld="2" subtotal="count" baseField="0" baseItem="0"/>
  </dataFields>
  <formats count="24">
    <format dxfId="110">
      <pivotArea outline="0" collapsedLevelsAreSubtotals="1" fieldPosition="0"/>
    </format>
    <format dxfId="111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3">
      <pivotArea dataOnly="0" labelOnly="1" grandRow="1" outline="0" fieldPosition="0"/>
    </format>
    <format dxfId="114">
      <pivotArea dataOnly="0" labelOnly="1" fieldPosition="0">
        <references count="1">
          <reference field="2" count="0"/>
        </references>
      </pivotArea>
    </format>
    <format dxfId="115">
      <pivotArea dataOnly="0" labelOnly="1" grandCol="1" outline="0" fieldPosition="0"/>
    </format>
    <format dxfId="116">
      <pivotArea outline="0" collapsedLevelsAreSubtotals="1" fieldPosition="0"/>
    </format>
    <format dxfId="117">
      <pivotArea dataOnly="0" labelOnly="1" fieldPosition="0">
        <references count="1">
          <reference field="2" count="0"/>
        </references>
      </pivotArea>
    </format>
    <format dxfId="118">
      <pivotArea dataOnly="0" labelOnly="1" grandCol="1" outline="0" fieldPosition="0"/>
    </format>
    <format dxfId="119">
      <pivotArea field="0" type="button" dataOnly="0" labelOnly="1" outline="0" axis="axisRow" fieldPosition="0"/>
    </format>
    <format dxfId="120">
      <pivotArea dataOnly="0" labelOnly="1" fieldPosition="0">
        <references count="1">
          <reference field="0" count="0"/>
        </references>
      </pivotArea>
    </format>
    <format dxfId="121">
      <pivotArea dataOnly="0" labelOnly="1" grandRow="1" outline="0" fieldPosition="0"/>
    </format>
    <format dxfId="122">
      <pivotArea dataOnly="0" labelOnly="1" grandCol="1" outline="0" fieldPosition="0"/>
    </format>
    <format dxfId="123">
      <pivotArea dataOnly="0" grandCol="1" outline="0" fieldPosition="0"/>
    </format>
    <format dxfId="124">
      <pivotArea type="all" dataOnly="0" outline="0" fieldPosition="0"/>
    </format>
    <format dxfId="125">
      <pivotArea dataOnly="0" labelOnly="1" fieldPosition="0">
        <references count="1">
          <reference field="2" count="0"/>
        </references>
      </pivotArea>
    </format>
    <format dxfId="126">
      <pivotArea dataOnly="0" labelOnly="1" grandCol="1" outline="0" fieldPosition="0"/>
    </format>
    <format dxfId="127">
      <pivotArea dataOnly="0" labelOnly="1" grandRow="1" outline="0" fieldPosition="0"/>
    </format>
    <format dxfId="128">
      <pivotArea type="origin" dataOnly="0" labelOnly="1" outline="0" fieldPosition="0"/>
    </format>
    <format dxfId="129">
      <pivotArea dataOnly="0" labelOnly="1" fieldPosition="0">
        <references count="1">
          <reference field="2" count="0"/>
        </references>
      </pivotArea>
    </format>
    <format dxfId="130">
      <pivotArea dataOnly="0" labelOnly="1" grandCol="1" outline="0" fieldPosition="0"/>
    </format>
    <format dxfId="131">
      <pivotArea dataOnly="0" labelOnly="1" fieldPosition="0">
        <references count="1">
          <reference field="0" count="0"/>
        </references>
      </pivotArea>
    </format>
    <format dxfId="132">
      <pivotArea dataOnly="0" labelOnly="1" fieldPosition="0">
        <references count="2">
          <reference field="0" count="0" selected="0"/>
          <reference field="1" count="0"/>
        </references>
      </pivotArea>
    </format>
    <format dxfId="133">
      <pivotArea dataOnly="0" labelOnly="1" fieldPosition="0">
        <references count="1">
          <reference field="2" count="1">
            <x v="1"/>
          </reference>
        </references>
      </pivotArea>
    </format>
  </formats>
  <chartFormats count="4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D4B6A8-2BB8-4494-8185-B75568386036}" name="Tabela dinâmica15" cacheId="939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Perfis dos participantes">
  <location ref="D14:E19" firstHeaderRow="1" firstDataRow="1" firstDataCol="1"/>
  <pivotFields count="6">
    <pivotField axis="axisRow" showAll="0">
      <items count="4">
        <item m="1" x="2"/>
        <item x="1"/>
        <item x="0"/>
        <item t="default"/>
      </items>
    </pivotField>
    <pivotField axis="axisRow" dataField="1" showAll="0">
      <items count="4">
        <item m="1" x="2"/>
        <item x="1"/>
        <item x="0"/>
        <item t="default"/>
      </items>
    </pivotField>
    <pivotField showAll="0"/>
    <pivotField showAll="0"/>
    <pivotField showAll="0"/>
    <pivotField showAll="0"/>
  </pivotFields>
  <rowFields count="2">
    <field x="0"/>
    <field x="1"/>
  </rowFields>
  <rowItems count="5">
    <i>
      <x v="1"/>
    </i>
    <i r="1">
      <x v="1"/>
    </i>
    <i>
      <x v="2"/>
    </i>
    <i r="1">
      <x v="2"/>
    </i>
    <i t="grand">
      <x/>
    </i>
  </rowItems>
  <colItems count="1">
    <i/>
  </colItems>
  <dataFields count="1">
    <dataField name="Nº" fld="1" subtotal="count" baseField="0" baseItem="0"/>
  </dataFields>
  <formats count="15">
    <format dxfId="95">
      <pivotArea type="all" dataOnly="0" outline="0" fieldPosition="0"/>
    </format>
    <format dxfId="96">
      <pivotArea outline="0" collapsedLevelsAreSubtotals="1" fieldPosition="0"/>
    </format>
    <format dxfId="97">
      <pivotArea field="0" type="button" dataOnly="0" labelOnly="1" outline="0" axis="axisRow" fieldPosition="0"/>
    </format>
    <format dxfId="98">
      <pivotArea dataOnly="0" labelOnly="1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100">
      <pivotArea dataOnly="0" labelOnly="1" outline="0" axis="axisValues" fieldPosition="0"/>
    </format>
    <format dxfId="101">
      <pivotArea type="all" dataOnly="0" outline="0" fieldPosition="0"/>
    </format>
    <format dxfId="102">
      <pivotArea outline="0" collapsedLevelsAreSubtotals="1" fieldPosition="0"/>
    </format>
    <format dxfId="103">
      <pivotArea dataOnly="0" labelOnly="1" fieldPosition="0">
        <references count="1">
          <reference field="0" count="0"/>
        </references>
      </pivotArea>
    </format>
    <format dxfId="104">
      <pivotArea dataOnly="0" labelOnly="1" grandRow="1" outline="0" fieldPosition="0"/>
    </format>
    <format dxfId="105">
      <pivotArea field="0" type="button" dataOnly="0" labelOnly="1" outline="0" axis="axisRow" fieldPosition="0"/>
    </format>
    <format dxfId="106">
      <pivotArea dataOnly="0" labelOnly="1" outline="0" axis="axisValues" fieldPosition="0"/>
    </format>
    <format dxfId="107">
      <pivotArea dataOnly="0" labelOnly="1" outline="0" axis="axisValues" fieldPosition="0"/>
    </format>
    <format dxfId="108">
      <pivotArea dataOnly="0" labelOnly="1" fieldPosition="0">
        <references count="1">
          <reference field="0" count="0"/>
        </references>
      </pivotArea>
    </format>
    <format dxfId="109">
      <pivotArea dataOnly="0" labelOnly="1" grandRow="1"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57C946-C882-4C84-8C43-FD8BC73B888F}" name="Tabela dinâmica1" cacheId="9396" applyNumberFormats="0" applyBorderFormats="0" applyFontFormats="0" applyPatternFormats="0" applyAlignmentFormats="0" applyWidthHeightFormats="1" dataCaption="Valores" updatedVersion="8" minRefreshableVersion="3" showDataTips="0" useAutoFormatting="1" itemPrintTitles="1" createdVersion="6" indent="0" showHeaders="0" outline="1" outlineData="1" multipleFieldFilters="0" chartFormat="1" colHeaderCaption="Nº">
  <location ref="D62:H68" firstHeaderRow="1" firstDataRow="2" firstDataCol="1"/>
  <pivotFields count="6">
    <pivotField axis="axisRow" showAll="0">
      <items count="4">
        <item m="1" x="2"/>
        <item x="1"/>
        <item x="0"/>
        <item t="default"/>
      </items>
    </pivotField>
    <pivotField axis="axisRow" showAll="0">
      <items count="4">
        <item m="1" x="2"/>
        <item x="1"/>
        <item x="0"/>
        <item t="default"/>
      </items>
    </pivotField>
    <pivotField showAll="0"/>
    <pivotField axis="axisCol" dataField="1" showAll="0">
      <items count="5">
        <item x="1"/>
        <item x="2"/>
        <item x="0"/>
        <item m="1" x="3"/>
        <item t="default"/>
      </items>
    </pivotField>
    <pivotField showAll="0"/>
    <pivotField showAll="0"/>
  </pivotFields>
  <rowFields count="2">
    <field x="0"/>
    <field x="1"/>
  </rowFields>
  <rowItems count="5">
    <i>
      <x v="1"/>
    </i>
    <i r="1">
      <x v="1"/>
    </i>
    <i>
      <x v="2"/>
    </i>
    <i r="1"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A proposta de norma possui impactos?" fld="3" subtotal="count" baseField="0" baseItem="0"/>
  </dataFields>
  <formats count="31">
    <format dxfId="64">
      <pivotArea outline="0" collapsedLevelsAreSubtotals="1" fieldPosition="0"/>
    </format>
    <format dxfId="65">
      <pivotArea dataOnly="0" labelOnly="1" fieldPosition="0">
        <references count="1">
          <reference field="3" count="1">
            <x v="2"/>
          </reference>
        </references>
      </pivotArea>
    </format>
    <format dxfId="66">
      <pivotArea dataOnly="0" labelOnly="1" grandCol="1" outline="0" fieldPosition="0"/>
    </format>
    <format dxfId="67">
      <pivotArea dataOnly="0" labelOnly="1" fieldPosition="0">
        <references count="1">
          <reference field="3" count="0"/>
        </references>
      </pivotArea>
    </format>
    <format dxfId="68">
      <pivotArea dataOnly="0" labelOnly="1" grandCol="1" outline="0" fieldPosition="0"/>
    </format>
    <format dxfId="69">
      <pivotArea grandCol="1" outline="0" collapsedLevelsAreSubtotals="1" fieldPosition="0"/>
    </format>
    <format dxfId="70">
      <pivotArea dataOnly="0" labelOnly="1" grandCol="1" outline="0" fieldPosition="0"/>
    </format>
    <format dxfId="71">
      <pivotArea type="topRight" dataOnly="0" labelOnly="1" outline="0" offset="C1" fieldPosition="0"/>
    </format>
    <format dxfId="72">
      <pivotArea type="origin" dataOnly="0" labelOnly="1" outline="0" fieldPosition="0"/>
    </format>
    <format dxfId="73">
      <pivotArea type="origin" dataOnly="0" labelOnly="1" outline="0" fieldPosition="0"/>
    </format>
    <format dxfId="74">
      <pivotArea type="origin" dataOnly="0" labelOnly="1" outline="0" fieldPosition="0"/>
    </format>
    <format dxfId="75">
      <pivotArea outline="0" collapsedLevelsAreSubtotals="1" fieldPosition="0"/>
    </format>
    <format dxfId="76">
      <pivotArea dataOnly="0" labelOnly="1" fieldPosition="0">
        <references count="1">
          <reference field="0" count="0"/>
        </references>
      </pivotArea>
    </format>
    <format dxfId="77">
      <pivotArea dataOnly="0" labelOnly="1" grandRow="1" outline="0" fieldPosition="0"/>
    </format>
    <format dxfId="78">
      <pivotArea type="all" dataOnly="0" outline="0" fieldPosition="0"/>
    </format>
    <format dxfId="79">
      <pivotArea outline="0" collapsedLevelsAreSubtotals="1" fieldPosition="0"/>
    </format>
    <format dxfId="80">
      <pivotArea type="origin" dataOnly="0" labelOnly="1" outline="0" fieldPosition="0"/>
    </format>
    <format dxfId="81">
      <pivotArea type="topRight" dataOnly="0" labelOnly="1" outline="0" fieldPosition="0"/>
    </format>
    <format dxfId="82">
      <pivotArea dataOnly="0" labelOnly="1" fieldPosition="0">
        <references count="1">
          <reference field="0" count="0"/>
        </references>
      </pivotArea>
    </format>
    <format dxfId="83">
      <pivotArea dataOnly="0" labelOnly="1" grandRow="1" outline="0" fieldPosition="0"/>
    </format>
    <format dxfId="84">
      <pivotArea dataOnly="0" labelOnly="1" fieldPosition="0">
        <references count="1">
          <reference field="3" count="0"/>
        </references>
      </pivotArea>
    </format>
    <format dxfId="85">
      <pivotArea dataOnly="0" labelOnly="1" grandCol="1" outline="0" fieldPosition="0"/>
    </format>
    <format dxfId="86">
      <pivotArea dataOnly="0" labelOnly="1" fieldPosition="0">
        <references count="1">
          <reference field="3" count="0"/>
        </references>
      </pivotArea>
    </format>
    <format dxfId="87">
      <pivotArea dataOnly="0" labelOnly="1" grandCol="1" outline="0" fieldPosition="0"/>
    </format>
    <format dxfId="88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90">
      <pivotArea dataOnly="0" labelOnly="1" fieldPosition="0">
        <references count="1">
          <reference field="3" count="0"/>
        </references>
      </pivotArea>
    </format>
    <format dxfId="91">
      <pivotArea dataOnly="0" labelOnly="1" fieldPosition="0">
        <references count="1">
          <reference field="3" count="0"/>
        </references>
      </pivotArea>
    </format>
    <format dxfId="92">
      <pivotArea type="origin" dataOnly="0" labelOnly="1" outline="0" fieldPosition="0"/>
    </format>
    <format dxfId="93">
      <pivotArea type="origin" dataOnly="0" labelOnly="1" outline="0" fieldPosition="0"/>
    </format>
    <format dxfId="94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" xr10:uid="{C123E5A1-6CC6-4291-9F28-2AF77252B1CE}" sourceName="Qual desses segmentos você se identifica?">
  <pivotTables>
    <pivotTable tabId="6" name="Tabela dinâmica15"/>
  </pivotTables>
  <data>
    <tabular pivotCacheId="196982521">
      <items count="3">
        <i x="0" s="1"/>
        <i x="1" s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1" xr10:uid="{B228BF8B-57F3-422B-AE8F-211E6D4FE690}" sourceName="Qual desses segmentos você se identifica?">
  <pivotTables>
    <pivotTable tabId="6" name="Tabela dinâmica16"/>
  </pivotTables>
  <data>
    <tabular pivotCacheId="196982521">
      <items count="3">
        <i x="0" s="1"/>
        <i x="1" s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2" xr10:uid="{C24B39EA-A930-4A0D-A8B4-8FC3F2364791}" sourceName="Qual desses segmentos você se identifica?">
  <pivotTables>
    <pivotTable tabId="6" name="Tabela dinâmica1"/>
  </pivotTables>
  <data>
    <tabular pivotCacheId="196982521">
      <items count="3">
        <i x="0" s="1"/>
        <i x="1" s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positivos" xr10:uid="{9EBDA894-7388-455C-97B3-DD4069CAE5B2}" sourceName="Dispositivos">
  <extLst>
    <x:ext xmlns:x15="http://schemas.microsoft.com/office/spreadsheetml/2010/11/main" uri="{2F2917AC-EB37-4324-AD4E-5DD8C200BD13}">
      <x15:tableSlicerCache tableId="2" column="1" sortOrder="descending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Instituição" xr10:uid="{C3B07600-89B0-4A14-B286-67A78D3FE23F}" sourceName="Instituição">
  <extLst>
    <x:ext xmlns:x15="http://schemas.microsoft.com/office/spreadsheetml/2010/11/main" uri="{2F2917AC-EB37-4324-AD4E-5DD8C200BD13}">
      <x15:tableSlicerCache tableId="2" column="7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ispositivos" xr10:uid="{777BCE18-8B9D-4B28-B4CD-241FFAF2ACF6}" cache="SegmentaçãodeDados_Dispositivos" caption="Filtrar por dispositivos:" columnCount="2" rowHeight="260350"/>
  <slicer name="Instituição" xr10:uid="{2CEED512-8373-46C3-87CD-40A1707D0F04}" cache="SegmentaçãodeDados_Instituição" caption="Filtrar por Instituição:" columnCount="2" rowHeight="2603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Qual desses segmentos você se identifica?" xr10:uid="{D6A021AB-65AB-425F-A93D-27DF0DC110A8}" cache="SegmentaçãodeDados_Qual_desses_segmentos_você_se_identifica?" caption="Segmentos de representação" style="SlicerStyleDark3" rowHeight="260350"/>
  <slicer name="Qual desses segmentos você se identifica? 1" xr10:uid="{2FC55239-097B-4060-A1F6-B0227B4FF137}" cache="SegmentaçãodeDados_Qual_desses_segmentos_você_se_identifica?1" caption="Segmentos de representação" style="SlicerStyleDark3" rowHeight="260350"/>
  <slicer name="Qual desses segmentos você se identifica? 2" xr10:uid="{7D6C0940-D499-4410-9BD9-716EF1CD3019}" cache="SegmentaçãodeDados_Qual_desses_segmentos_você_se_identifica?2" caption="Segmentos de representação" style="SlicerStyleDark3" rowHeight="2603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799722-F2B9-4EE3-86F6-51D678659B60}" name="Lista_de_contribuições" displayName="Lista_de_contribuições" ref="B4:K5" headerRowDxfId="63" dataDxfId="62">
  <autoFilter ref="B4:K5" xr:uid="{55799722-F2B9-4EE3-86F6-51D678659B60}"/>
  <tableColumns count="10">
    <tableColumn id="4" xr3:uid="{BF5BA59E-9122-46E8-BE1A-66F84D853BC6}" name="ID do participante" dataDxfId="61"/>
    <tableColumn id="7" xr3:uid="{DDCBF1B6-F835-407A-853D-DC451B322C03}" name="Instituição" dataDxfId="60"/>
    <tableColumn id="11" xr3:uid="{A80CBBC5-B5E7-4035-81E2-A8F1A78FA852}" name="Segmento" dataDxfId="59"/>
    <tableColumn id="1" xr3:uid="{BF831CAC-FF23-42F1-AFB2-A581E0EF9323}" name="Dispositivos" dataDxfId="58"/>
    <tableColumn id="3" xr3:uid="{11114C12-803E-4769-A252-B5C8BAA32D25}" name="Proposta" totalsRowFunction="count" dataDxfId="57"/>
    <tableColumn id="5" xr3:uid="{15E7A973-2589-4838-B23F-5035E0553ECB}" name="Justificativa" dataDxfId="56"/>
    <tableColumn id="8" xr3:uid="{D9937E3F-C5BF-4A40-B30F-C369A8CCFBD5}" name="Posicionamento da Anvisa" dataDxfId="55"/>
    <tableColumn id="10" xr3:uid="{4425A70E-2B42-4018-ADFE-5F593B9E2144}" name="Justificativa da Anvisa" dataDxfId="54"/>
    <tableColumn id="2" xr3:uid="{90B7F49C-F6E2-4AF3-B26A-F626D779658E}" name="Observações" dataDxfId="53"/>
    <tableColumn id="6" xr3:uid="{1619C716-57BD-4E98-93CC-8B593F4F8FDD}" name="Redação do artigo pós-análise" dataDxfId="52"/>
  </tableColumns>
  <tableStyleInfo name="Tabela de lista de itens de férias" showFirstColumn="0" showLastColumn="0" showRowStripes="1" showColumnStripes="0"/>
  <extLst>
    <ext xmlns:x14="http://schemas.microsoft.com/office/spreadsheetml/2009/9/main" uri="{504A1905-F514-4f6f-8877-14C23A59335A}">
      <x14:table altText="Checklist" altTextSummary="Lista dos itens a pôr na ma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0EDE0F-6AD5-42BD-84D9-709D4F28B1C9}" name="Tabela5" displayName="Tabela5" ref="O4:O5" totalsRowShown="0" headerRowDxfId="51" dataDxfId="50">
  <autoFilter ref="O4:O5" xr:uid="{3D0EDE0F-6AD5-42BD-84D9-709D4F28B1C9}"/>
  <tableColumns count="1">
    <tableColumn id="1" xr3:uid="{6146F158-E576-430E-A2AF-57EB66B05347}" name="TAGs" dataDxfId="49">
      <calculatedColumnFormula>IF(Lista_de_contribuições[[#This Row],[Posicionamento da Anvisa]]&lt;&gt;"",1,0)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E494C46-D8BF-4F8A-BB77-C9AD62B5B345}" name="Tabela9" displayName="Tabela9" ref="A2:Z5" totalsRowShown="0" headerRowDxfId="48" dataDxfId="47" headerRowBorderDxfId="45" tableBorderDxfId="46" totalsRowBorderDxfId="44">
  <autoFilter ref="A2:Z5" xr:uid="{E53BB9AD-44BA-4B05-BC91-DCBB003A63FC}"/>
  <tableColumns count="26">
    <tableColumn id="1" xr3:uid="{F45988C1-EFF4-4332-A8BA-5048594DF808}" name="Data de envio" dataDxfId="43"/>
    <tableColumn id="2" xr3:uid="{41B5BEC1-AAA5-4AA4-81D8-48E165A725CC}" name="ID da resposta" dataDxfId="42"/>
    <tableColumn id="3" xr3:uid="{01C5A539-355E-436C-AEE4-75BA8F117B59}" name="Qual a origem da sua contribuição?" dataDxfId="41"/>
    <tableColumn id="4" xr3:uid="{C0A82A83-8F1A-40C3-9877-A2C30179A928}" name="Em qual unidade da federação?" dataDxfId="40"/>
    <tableColumn id="5" xr3:uid="{D852D15B-AB1F-477B-B829-F62F5E529EE9}" name="A sua contribuição será feita em nome de uma pessoa física ou uma pessoa jurídica?" dataDxfId="39"/>
    <tableColumn id="6" xr3:uid="{641CF240-4613-4E84-866E-5B22DCB1CD6D}" name="Nome da instituição:" dataDxfId="38"/>
    <tableColumn id="7" xr3:uid="{1943D2AA-2B73-4EEC-A5CB-8D25B046E0F9}" name="Qual o CNPJ da instituição que você representa?" dataDxfId="37"/>
    <tableColumn id="8" xr3:uid="{E73CA466-5639-4F92-BE1C-A4FD5236DD06}" name="Qual é o seu segmento?" dataDxfId="36"/>
    <tableColumn id="9" xr3:uid="{6B9FDE5F-588A-462D-BBF1-224B1F621DC7}" name="Em qual desses segmentos você se identifica como setor regulado?" dataDxfId="35"/>
    <tableColumn id="10" xr3:uid="{6DB4849D-EB68-4BE0-9D8A-8F25F572A045}" name="O órgão pertence a qual esfera da Federação?" dataDxfId="34"/>
    <tableColumn id="35" xr3:uid="{2F8EDF2F-7BA4-4FAE-A44C-9C9A45DEC2E4}" name="Você é a favor desta proposta de norma?" dataDxfId="33"/>
    <tableColumn id="36" xr3:uid="{077DAF80-E7D5-47E6-9C8D-70244CE36F70}" name="Se desejar, detalhe sua opinião:  Atenção: este espaço serve para o participante comentar, do ponto de vista particular, a proposta normativa que está em consulta pública. Por se tratar de comentários de cunho pessoal, sem argumentação ou evidências, não " dataDxfId="32"/>
    <tableColumn id="11" xr3:uid="{E173F2A5-222D-421F-A242-4501A88EF3E3}" name="Ementa - Proposta de alteração:" dataDxfId="31"/>
    <tableColumn id="12" xr3:uid="{E45305A7-A43A-40DF-9367-489679514D13}" name="Ementa - Justificativa/comentários:" dataDxfId="30"/>
    <tableColumn id="13" xr3:uid="{417BA37A-5098-42B9-AF71-B4B809A7181D}" name="Art. 1º - Proposta de alteração:" dataDxfId="29"/>
    <tableColumn id="14" xr3:uid="{2AF41412-BA79-4481-B40D-843FDEADDB6E}" name="Art. 1º - Justificativa/comentários:" dataDxfId="28"/>
    <tableColumn id="15" xr3:uid="{0C5B6F29-547D-4241-8171-9443D1008890}" name="Art. 2º - Proposta de alteração:" dataDxfId="27"/>
    <tableColumn id="16" xr3:uid="{4BE47FD6-9ABE-4735-9F9D-BCA912F5C80E}" name="Art. 2º - Justificativa/comentários:" dataDxfId="26"/>
    <tableColumn id="17" xr3:uid="{7F3C4009-0070-4467-ADC4-521BE7AEF876}" name="Art. 3º - Proposta de alteração:" dataDxfId="25"/>
    <tableColumn id="18" xr3:uid="{CFFC51B7-5864-4272-BCD1-56FB1D7B92FA}" name="Art. 3º - Justificativa/comentários:" dataDxfId="24"/>
    <tableColumn id="19" xr3:uid="{AED20B24-289A-4C0A-858B-99E1FBABBCB9}" name="ANEXO - Proposta de alteração:" dataDxfId="23"/>
    <tableColumn id="20" xr3:uid="{AA2CA507-364A-421F-8F39-A785D01F389B}" name="ANEXO - Justificativa/comentários:" dataDxfId="22"/>
    <tableColumn id="31" xr3:uid="{DC91125E-2F40-4E2D-A724-DEC0D64EB14E}" name="Referências bibliográficas:" dataDxfId="21"/>
    <tableColumn id="32" xr3:uid="{6844E300-8E08-4E61-9657-444DCB577B3C}" name="Você considera que a proposta de norma possui impactos:" dataDxfId="20"/>
    <tableColumn id="33" xr3:uid="{B8AF4B35-BD63-440E-822A-D85C58173D00}" name=" Descreva aqui os impactos positivos:" dataDxfId="19"/>
    <tableColumn id="34" xr3:uid="{77B1F005-3527-4CC0-B55B-AC000F1C3F0D}" name="Descreva aqui os impactos negativos:" dataDxfId="18"/>
  </tableColumns>
  <tableStyleInfo name="Estilo de Tabela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D1B0036-4076-47EC-848B-D1B40655C79D}" name="Tabela7" displayName="Tabela7" ref="D101:F109" totalsRowShown="0" headerRowDxfId="17" dataDxfId="16">
  <autoFilter ref="D101:F109" xr:uid="{49DBED63-45DC-4C30-9853-DFE19AB34E0A}"/>
  <tableColumns count="3">
    <tableColumn id="1" xr3:uid="{8127723E-646A-42E3-9795-A2D100216449}" name="Análise quantitativa das Contribuições" dataDxfId="15"/>
    <tableColumn id="2" xr3:uid="{99AECC70-623E-433A-859B-8D7DC63E930F}" name="Nº" dataDxfId="14"/>
    <tableColumn id="3" xr3:uid="{BFA0748F-78D0-4A7F-AED1-0F3A24C5469B}" name="%" dataDxfId="13">
      <calculatedColumnFormula>IFERROR(E102/$E$109,"")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FCA0F5-26E7-4609-B641-C9FC0E53AEEB}" name="Dados_tabelas" displayName="Dados_tabelas" ref="A1:F4" totalsRowShown="0" headerRowDxfId="12" dataDxfId="11">
  <autoFilter ref="A1:F4" xr:uid="{B19E770D-9389-4CFF-9A28-1C9560DD4308}"/>
  <tableColumns count="6">
    <tableColumn id="1" xr3:uid="{29871DA8-8C49-485F-9625-B76E7E24D950}" name="Sua contribuição será feita em nome de uma pessoa física ou uma pessoa jurídica?" dataDxfId="10"/>
    <tableColumn id="2" xr3:uid="{602C20F9-7F57-4BD0-9407-312250444891}" name="Qual desses segmentos você se identifica?" dataDxfId="9"/>
    <tableColumn id="3" xr3:uid="{341416E2-6565-4B8A-A49A-1247EFA16690}" name="Você é a favor desta proposta de norma?" dataDxfId="8"/>
    <tableColumn id="6" xr3:uid="{13FBB054-F22C-400B-8B6F-6E7C0E95B9C9}" name="Você considera que a proposta de norma possui impactos" dataDxfId="7"/>
    <tableColumn id="7" xr3:uid="{BDBAD947-89F6-4F5C-A910-10642E4BCEC4}" name="Onde você está?" dataDxfId="6"/>
    <tableColumn id="8" xr3:uid="{F72C3F90-7034-4846-8C6C-61B44AD32415}" name="Em qual desses segmentos você se identifica como setor regulado?" dataDxfId="5"/>
  </tableColumns>
  <tableStyleInfo name="Estilo de Tabela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23235-42D2-41AA-9C24-5C947CE892CA}" name="Tabela1" displayName="Tabela1" ref="H1:I6" totalsRowShown="0" headerRowDxfId="4" dataDxfId="3" tableBorderDxfId="2">
  <autoFilter ref="H1:I6" xr:uid="{25555FE0-4165-4E3B-B916-C39A768C8C8B}"/>
  <tableColumns count="2">
    <tableColumn id="1" xr3:uid="{3C9BAC1D-5B75-453F-A156-5990766F0D93}" name="Dispositivos da Norma" dataDxfId="1"/>
    <tableColumn id="2" xr3:uid="{8165DB22-9721-4ACE-B51C-A7FFE81C61DC}" name="Nº" dataDxfId="0">
      <calculatedColumnFormula>COUNTIF(#REF!,Tabela1[[#This Row],[Dispositivos da Norma]])</calculatedColumnFormula>
    </tableColumn>
  </tableColumns>
  <tableStyleInfo name="Estilo de Tabela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6D73F7-B6FB-4256-AC87-BEF63A36E7FD}" name="Tabela3" displayName="Tabela3" ref="A2:A9" totalsRowShown="0">
  <autoFilter ref="A2:A9" xr:uid="{BD8326C0-E674-4B36-AE4B-77F7234B537A}"/>
  <tableColumns count="1">
    <tableColumn id="1" xr3:uid="{9D2630BF-4076-4DD6-BF8F-27EA486057C1}" name="Posicionamento da Anvisa"/>
  </tableColumns>
  <tableStyleInfo name="Estilo de tabela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EF2503-4A0F-4C99-BE28-5160E4239673}" name="Tabela8" displayName="Tabela8" ref="A12:A15" totalsRowShown="0">
  <autoFilter ref="A12:A15" xr:uid="{BC726A35-F809-4F3B-8BCA-E1B24E3C235F}"/>
  <tableColumns count="1">
    <tableColumn id="1" xr3:uid="{3F844458-FF5C-4D96-8946-52E78B259121}" name="Opinião dos participantes"/>
  </tableColumns>
  <tableStyleInfo name="Tabela de lista de itens de féria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4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6C77-D0E3-43A2-B3E6-ADA833CA47CA}">
  <dimension ref="B1:V5"/>
  <sheetViews>
    <sheetView tabSelected="1" zoomScaleNormal="100" workbookViewId="0">
      <selection activeCell="G5" sqref="G5"/>
    </sheetView>
  </sheetViews>
  <sheetFormatPr defaultColWidth="8.85546875" defaultRowHeight="21" customHeight="1"/>
  <cols>
    <col min="1" max="1" width="1" style="131" customWidth="1"/>
    <col min="2" max="3" width="16.28515625" style="134" customWidth="1"/>
    <col min="4" max="4" width="14.85546875" style="131" customWidth="1"/>
    <col min="5" max="5" width="15.140625" style="131" customWidth="1"/>
    <col min="6" max="6" width="27.5703125" style="135" customWidth="1"/>
    <col min="7" max="7" width="41.42578125" style="135" customWidth="1"/>
    <col min="8" max="8" width="29.42578125" style="131" customWidth="1"/>
    <col min="9" max="11" width="31.7109375" style="131" customWidth="1"/>
    <col min="12" max="12" width="10.5703125" style="131" customWidth="1"/>
    <col min="13" max="13" width="8.85546875" style="131"/>
    <col min="14" max="14" width="8.85546875" style="131" hidden="1" customWidth="1"/>
    <col min="15" max="15" width="8.85546875" style="133" hidden="1" customWidth="1"/>
    <col min="16" max="16" width="11.28515625" style="132" hidden="1" customWidth="1"/>
    <col min="17" max="17" width="8.85546875" style="132" hidden="1" customWidth="1"/>
    <col min="18" max="18" width="8.85546875" style="132"/>
    <col min="19" max="19" width="11.42578125" style="132" bestFit="1" customWidth="1"/>
    <col min="20" max="20" width="8.85546875" style="132"/>
    <col min="21" max="16384" width="8.85546875" style="131"/>
  </cols>
  <sheetData>
    <row r="1" spans="2:22" customFormat="1" ht="100.5" customHeight="1">
      <c r="B1" s="79" t="s">
        <v>0</v>
      </c>
      <c r="C1" s="79"/>
      <c r="F1" s="107"/>
      <c r="G1" s="107"/>
      <c r="O1" s="121" t="s">
        <v>1</v>
      </c>
      <c r="P1" s="121">
        <f>SUM(P2,P3)</f>
        <v>1</v>
      </c>
      <c r="Q1" s="119"/>
      <c r="R1" s="120"/>
      <c r="S1" s="60"/>
      <c r="T1" s="77"/>
      <c r="U1" s="77"/>
      <c r="V1" s="77"/>
    </row>
    <row r="2" spans="2:22" customFormat="1" ht="70.5" customHeight="1">
      <c r="B2" s="79"/>
      <c r="C2" s="79"/>
      <c r="F2" s="107"/>
      <c r="G2" s="107"/>
      <c r="O2" s="121" t="s">
        <v>2</v>
      </c>
      <c r="P2" s="123">
        <f>COUNTIF(O:O,1)</f>
        <v>1</v>
      </c>
      <c r="Q2" s="145"/>
      <c r="R2" s="120"/>
      <c r="S2" s="60"/>
      <c r="T2" s="77"/>
      <c r="U2" s="77"/>
      <c r="V2" s="77"/>
    </row>
    <row r="3" spans="2:22" customFormat="1" ht="21.75" customHeight="1">
      <c r="B3" s="80"/>
      <c r="C3" s="80"/>
      <c r="F3" s="107"/>
      <c r="G3" s="107"/>
      <c r="H3" s="75" t="s">
        <v>3</v>
      </c>
      <c r="I3" s="76"/>
      <c r="J3" s="139"/>
      <c r="K3" s="139"/>
      <c r="L3" s="139"/>
      <c r="O3" s="122" t="s">
        <v>4</v>
      </c>
      <c r="P3" s="123">
        <f>COUNTIF(O:O,0)</f>
        <v>0</v>
      </c>
      <c r="Q3" s="146" t="s">
        <v>5</v>
      </c>
      <c r="R3" s="124">
        <f>P2/P1</f>
        <v>1</v>
      </c>
      <c r="S3" s="60"/>
      <c r="T3" s="78"/>
      <c r="U3" s="77"/>
      <c r="V3" s="77"/>
    </row>
    <row r="4" spans="2:22" customFormat="1" ht="35.450000000000003" thickBot="1">
      <c r="B4" s="81" t="s">
        <v>6</v>
      </c>
      <c r="C4" s="81" t="s">
        <v>7</v>
      </c>
      <c r="D4" s="1" t="s">
        <v>8</v>
      </c>
      <c r="E4" s="1" t="s">
        <v>9</v>
      </c>
      <c r="F4" s="108" t="s">
        <v>10</v>
      </c>
      <c r="G4" s="108" t="s">
        <v>11</v>
      </c>
      <c r="H4" s="147" t="s">
        <v>12</v>
      </c>
      <c r="I4" s="147" t="s">
        <v>13</v>
      </c>
      <c r="J4" s="140" t="s">
        <v>14</v>
      </c>
      <c r="K4" s="140" t="s">
        <v>15</v>
      </c>
      <c r="L4" s="140"/>
      <c r="O4" s="148" t="s">
        <v>16</v>
      </c>
      <c r="P4" s="60"/>
      <c r="Q4" s="60"/>
      <c r="R4" s="60"/>
      <c r="S4" s="60"/>
      <c r="T4" s="60"/>
      <c r="U4" s="77"/>
      <c r="V4" s="77"/>
    </row>
    <row r="5" spans="2:22" s="128" customFormat="1" ht="167.45" customHeight="1">
      <c r="B5" s="93">
        <v>222</v>
      </c>
      <c r="C5" s="93" t="s">
        <v>17</v>
      </c>
      <c r="D5" s="93" t="s">
        <v>18</v>
      </c>
      <c r="E5" s="93" t="s">
        <v>19</v>
      </c>
      <c r="F5" s="173" t="s">
        <v>20</v>
      </c>
      <c r="G5" s="176" t="s">
        <v>21</v>
      </c>
      <c r="H5" s="93" t="s">
        <v>22</v>
      </c>
      <c r="I5" s="94" t="s">
        <v>23</v>
      </c>
      <c r="J5" s="149" t="s">
        <v>24</v>
      </c>
      <c r="K5" s="149" t="s">
        <v>25</v>
      </c>
      <c r="L5" s="149"/>
      <c r="O5" s="129">
        <f>IF(Lista_de_contribuições[[#This Row],[Posicionamento da Anvisa]]&lt;&gt;"",1,0)</f>
        <v>1</v>
      </c>
      <c r="U5" s="130"/>
      <c r="V5" s="130"/>
    </row>
  </sheetData>
  <dataValidations count="1">
    <dataValidation type="list" allowBlank="1" showInputMessage="1" showErrorMessage="1" sqref="H5" xr:uid="{61F39ED7-7748-4342-B509-931AF9C0FCAD}">
      <formula1>"Aceita, Aceita Parcialmente, Não Aceita, Inválida (fora do escopo), Dúvida do Participante, Sem Clareza Textual, Sem Sugestão"</formula1>
    </dataValidation>
  </dataValidations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863F-FDDE-4C0A-8239-2C49315D3A6F}">
  <sheetPr codeName="Planilha1"/>
  <dimension ref="A1:Z298"/>
  <sheetViews>
    <sheetView showGridLines="0" topLeftCell="Q1" zoomScaleNormal="100" workbookViewId="0">
      <selection activeCell="AB3" sqref="AB3"/>
    </sheetView>
  </sheetViews>
  <sheetFormatPr defaultColWidth="20.7109375" defaultRowHeight="12.95"/>
  <cols>
    <col min="1" max="1" width="18.28515625" style="2" customWidth="1"/>
    <col min="2" max="2" width="20.7109375" style="2"/>
    <col min="3" max="4" width="24.7109375" style="2" customWidth="1"/>
    <col min="5" max="18" width="20.7109375" style="2"/>
    <col min="19" max="19" width="48.28515625" style="2" customWidth="1"/>
    <col min="20" max="20" width="20.42578125" style="2" customWidth="1"/>
    <col min="21" max="22" width="20.7109375" style="2" customWidth="1"/>
    <col min="23" max="16384" width="20.7109375" style="2"/>
  </cols>
  <sheetData>
    <row r="1" spans="1:26" ht="122.45" customHeight="1"/>
    <row r="2" spans="1:26" ht="83.1" customHeight="1">
      <c r="A2" s="117" t="s">
        <v>26</v>
      </c>
      <c r="B2" s="118" t="s">
        <v>27</v>
      </c>
      <c r="C2" s="118" t="s">
        <v>28</v>
      </c>
      <c r="D2" s="118" t="s">
        <v>29</v>
      </c>
      <c r="E2" s="118" t="s">
        <v>30</v>
      </c>
      <c r="F2" s="118" t="s">
        <v>31</v>
      </c>
      <c r="G2" s="118" t="s">
        <v>32</v>
      </c>
      <c r="H2" s="118" t="s">
        <v>33</v>
      </c>
      <c r="I2" s="118" t="s">
        <v>34</v>
      </c>
      <c r="J2" s="118" t="s">
        <v>35</v>
      </c>
      <c r="K2" s="118" t="s">
        <v>36</v>
      </c>
      <c r="L2" s="118" t="s">
        <v>37</v>
      </c>
      <c r="M2" s="118" t="s">
        <v>38</v>
      </c>
      <c r="N2" s="118" t="s">
        <v>39</v>
      </c>
      <c r="O2" s="118" t="s">
        <v>40</v>
      </c>
      <c r="P2" s="118" t="s">
        <v>41</v>
      </c>
      <c r="Q2" s="118" t="s">
        <v>42</v>
      </c>
      <c r="R2" s="118" t="s">
        <v>43</v>
      </c>
      <c r="S2" s="118" t="s">
        <v>44</v>
      </c>
      <c r="T2" s="118" t="s">
        <v>45</v>
      </c>
      <c r="U2" s="118" t="s">
        <v>46</v>
      </c>
      <c r="V2" s="118" t="s">
        <v>47</v>
      </c>
      <c r="W2" s="118" t="s">
        <v>48</v>
      </c>
      <c r="X2" s="118" t="s">
        <v>49</v>
      </c>
      <c r="Y2" s="118" t="s">
        <v>50</v>
      </c>
      <c r="Z2" s="118" t="s">
        <v>51</v>
      </c>
    </row>
    <row r="3" spans="1:26" ht="50.1" customHeight="1">
      <c r="A3" s="150" t="s">
        <v>52</v>
      </c>
      <c r="B3" s="151">
        <v>68</v>
      </c>
      <c r="C3" s="151" t="s">
        <v>53</v>
      </c>
      <c r="D3" s="151" t="s">
        <v>54</v>
      </c>
      <c r="E3" s="151" t="s">
        <v>55</v>
      </c>
      <c r="F3" s="151" t="s">
        <v>55</v>
      </c>
      <c r="G3" s="151"/>
      <c r="H3" s="151" t="s">
        <v>56</v>
      </c>
      <c r="I3" s="151"/>
      <c r="J3" s="151"/>
      <c r="K3" s="151" t="s">
        <v>57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2" t="s">
        <v>58</v>
      </c>
      <c r="Y3" s="152" t="s">
        <v>59</v>
      </c>
      <c r="Z3" s="152" t="s">
        <v>59</v>
      </c>
    </row>
    <row r="4" spans="1:26" ht="50.1" customHeight="1">
      <c r="A4" s="150" t="s">
        <v>60</v>
      </c>
      <c r="B4" s="151">
        <v>222</v>
      </c>
      <c r="C4" s="151" t="s">
        <v>53</v>
      </c>
      <c r="D4" s="151" t="s">
        <v>61</v>
      </c>
      <c r="E4" s="151" t="s">
        <v>62</v>
      </c>
      <c r="F4" s="151" t="s">
        <v>17</v>
      </c>
      <c r="G4" s="151" t="s">
        <v>63</v>
      </c>
      <c r="H4" s="151" t="s">
        <v>18</v>
      </c>
      <c r="I4" s="151" t="s">
        <v>64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 t="s">
        <v>65</v>
      </c>
      <c r="V4" s="151" t="s">
        <v>66</v>
      </c>
      <c r="W4" s="151" t="s">
        <v>67</v>
      </c>
      <c r="X4" s="151" t="s">
        <v>68</v>
      </c>
      <c r="Y4" s="151"/>
      <c r="Z4" s="151" t="s">
        <v>69</v>
      </c>
    </row>
    <row r="5" spans="1:26" ht="50.1" customHeight="1">
      <c r="A5" s="150" t="s">
        <v>70</v>
      </c>
      <c r="B5" s="151">
        <v>225</v>
      </c>
      <c r="C5" s="151" t="s">
        <v>53</v>
      </c>
      <c r="D5" s="151" t="s">
        <v>54</v>
      </c>
      <c r="E5" s="151" t="s">
        <v>62</v>
      </c>
      <c r="F5" s="151" t="s">
        <v>71</v>
      </c>
      <c r="G5" s="151" t="s">
        <v>72</v>
      </c>
      <c r="H5" s="151" t="s">
        <v>18</v>
      </c>
      <c r="I5" s="151" t="s">
        <v>73</v>
      </c>
      <c r="J5" s="151"/>
      <c r="K5" s="151" t="s">
        <v>74</v>
      </c>
      <c r="L5" s="151" t="s">
        <v>75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 t="s">
        <v>76</v>
      </c>
      <c r="Y5" s="151" t="s">
        <v>77</v>
      </c>
      <c r="Z5" s="151"/>
    </row>
    <row r="6" spans="1:26" ht="50.1" customHeight="1"/>
    <row r="7" spans="1:26" ht="50.1" customHeight="1"/>
    <row r="8" spans="1:26" ht="50.1" customHeight="1"/>
    <row r="9" spans="1:26" ht="50.1" customHeight="1"/>
    <row r="10" spans="1:26" ht="50.1" customHeight="1"/>
    <row r="11" spans="1:26" ht="50.1" customHeight="1"/>
    <row r="12" spans="1:26" ht="50.1" customHeight="1"/>
    <row r="13" spans="1:26" ht="50.1" customHeight="1"/>
    <row r="14" spans="1:26" ht="50.1" customHeight="1"/>
    <row r="15" spans="1:26" ht="50.1" customHeight="1"/>
    <row r="16" spans="1:26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  <row r="23" ht="50.1" customHeight="1"/>
    <row r="24" ht="50.1" customHeight="1"/>
    <row r="25" ht="50.1" customHeight="1"/>
    <row r="26" ht="50.1" customHeight="1"/>
    <row r="27" ht="50.1" customHeight="1"/>
    <row r="28" ht="50.1" customHeight="1"/>
    <row r="29" ht="50.1" customHeight="1"/>
    <row r="30" ht="50.1" customHeight="1"/>
    <row r="31" ht="50.1" customHeight="1"/>
    <row r="32" ht="50.1" customHeight="1"/>
    <row r="33" ht="50.1" customHeight="1"/>
    <row r="34" ht="50.1" customHeight="1"/>
    <row r="35" ht="50.1" customHeight="1"/>
    <row r="36" ht="50.1" customHeight="1"/>
    <row r="37" ht="50.1" customHeight="1"/>
    <row r="38" ht="50.1" customHeight="1"/>
    <row r="39" ht="50.1" customHeight="1"/>
    <row r="40" ht="50.1" customHeight="1"/>
    <row r="41" ht="50.1" customHeight="1"/>
    <row r="42" ht="50.1" customHeight="1"/>
    <row r="43" ht="50.1" customHeight="1"/>
    <row r="44" ht="50.1" customHeight="1"/>
    <row r="45" ht="50.1" customHeight="1"/>
    <row r="46" ht="50.1" customHeight="1"/>
    <row r="47" ht="50.1" customHeight="1"/>
    <row r="48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  <row r="135" ht="50.1" customHeight="1"/>
    <row r="136" ht="50.1" customHeight="1"/>
    <row r="137" ht="50.1" customHeight="1"/>
    <row r="138" ht="50.1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0.1" customHeight="1"/>
    <row r="162" ht="50.1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0.1" customHeight="1"/>
    <row r="176" ht="50.1" customHeight="1"/>
    <row r="177" ht="50.1" customHeight="1"/>
    <row r="178" ht="50.1" customHeight="1"/>
    <row r="179" ht="50.1" customHeight="1"/>
    <row r="180" ht="50.1" customHeight="1"/>
    <row r="181" ht="50.1" customHeight="1"/>
    <row r="182" ht="50.1" customHeight="1"/>
    <row r="183" ht="50.1" customHeight="1"/>
    <row r="184" ht="50.1" customHeight="1"/>
    <row r="185" ht="50.1" customHeight="1"/>
    <row r="186" ht="50.1" customHeight="1"/>
    <row r="187" ht="50.1" customHeight="1"/>
    <row r="188" ht="50.1" customHeight="1"/>
    <row r="189" ht="50.1" customHeight="1"/>
    <row r="190" ht="50.1" customHeight="1"/>
    <row r="191" ht="50.1" customHeight="1"/>
    <row r="192" ht="50.1" customHeight="1"/>
    <row r="193" ht="50.1" customHeight="1"/>
    <row r="194" ht="50.1" customHeight="1"/>
    <row r="195" ht="50.1" customHeight="1"/>
    <row r="196" ht="50.1" customHeight="1"/>
    <row r="197" ht="50.1" customHeight="1"/>
    <row r="198" ht="50.1" customHeight="1"/>
    <row r="199" ht="50.1" customHeight="1"/>
    <row r="200" ht="50.1" customHeight="1"/>
    <row r="201" ht="50.1" customHeight="1"/>
    <row r="202" ht="50.1" customHeight="1"/>
    <row r="203" ht="50.1" customHeight="1"/>
    <row r="204" ht="50.1" customHeight="1"/>
    <row r="205" ht="50.1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50.1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0.1" customHeight="1"/>
    <row r="228" ht="50.1" customHeight="1"/>
    <row r="229" ht="50.1" customHeight="1"/>
    <row r="230" ht="50.1" customHeight="1"/>
    <row r="231" ht="50.1" customHeight="1"/>
    <row r="232" ht="50.1" customHeight="1"/>
    <row r="233" ht="50.1" customHeight="1"/>
    <row r="234" ht="50.1" customHeight="1"/>
    <row r="235" ht="50.1" customHeight="1"/>
    <row r="236" ht="50.1" customHeight="1"/>
    <row r="237" ht="50.1" customHeight="1"/>
    <row r="238" ht="50.1" customHeight="1"/>
    <row r="239" ht="50.1" customHeight="1"/>
    <row r="240" ht="50.1" customHeight="1"/>
    <row r="241" ht="50.1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0.1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50.1" customHeight="1"/>
    <row r="275" ht="50.1" customHeight="1"/>
    <row r="276" ht="50.1" customHeight="1"/>
    <row r="277" ht="50.1" customHeight="1"/>
    <row r="278" ht="50.1" customHeight="1"/>
    <row r="279" ht="50.1" customHeight="1"/>
    <row r="280" ht="50.1" customHeight="1"/>
    <row r="281" ht="50.1" customHeight="1"/>
    <row r="282" ht="50.1" customHeight="1"/>
    <row r="283" ht="50.1" customHeight="1"/>
    <row r="284" ht="50.1" customHeight="1"/>
    <row r="285" ht="50.1" customHeight="1"/>
    <row r="286" ht="50.1" customHeight="1"/>
    <row r="287" ht="50.1" customHeight="1"/>
    <row r="288" ht="50.1" customHeight="1"/>
    <row r="289" ht="50.1" customHeight="1"/>
    <row r="290" ht="50.1" customHeight="1"/>
    <row r="291" ht="50.1" customHeight="1"/>
    <row r="292" ht="50.1" customHeight="1"/>
    <row r="293" ht="50.1" customHeight="1"/>
    <row r="294" ht="50.1" customHeight="1"/>
    <row r="295" ht="50.1" customHeight="1"/>
    <row r="296" ht="50.1" customHeight="1"/>
    <row r="297" ht="50.1" customHeight="1"/>
    <row r="298" ht="50.1" customHeight="1"/>
  </sheetData>
  <phoneticPr fontId="6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71C4-B735-4AA6-9595-0010C86D5354}">
  <sheetPr codeName="Planilha3"/>
  <dimension ref="B1:G20"/>
  <sheetViews>
    <sheetView showGridLines="0" topLeftCell="A6" workbookViewId="0">
      <selection activeCell="C4" sqref="C4"/>
    </sheetView>
  </sheetViews>
  <sheetFormatPr defaultColWidth="8.85546875" defaultRowHeight="12.95"/>
  <cols>
    <col min="1" max="1" width="8.85546875" style="2"/>
    <col min="2" max="2" width="8.85546875" style="34"/>
    <col min="3" max="3" width="171.140625" style="34" customWidth="1"/>
    <col min="4" max="16384" width="8.85546875" style="2"/>
  </cols>
  <sheetData>
    <row r="1" spans="2:7" ht="13.5" thickBot="1"/>
    <row r="2" spans="2:7" ht="13.5" thickTop="1">
      <c r="B2" s="47"/>
      <c r="C2" s="48"/>
      <c r="D2" s="49"/>
    </row>
    <row r="3" spans="2:7" ht="42" customHeight="1">
      <c r="B3" s="50"/>
      <c r="C3" s="142" t="s">
        <v>78</v>
      </c>
      <c r="D3" s="51"/>
      <c r="E3" s="6"/>
      <c r="F3" s="6"/>
      <c r="G3" s="6"/>
    </row>
    <row r="4" spans="2:7" ht="38.1" customHeight="1" thickBot="1">
      <c r="B4" s="50"/>
      <c r="C4" s="143" t="s">
        <v>79</v>
      </c>
      <c r="D4" s="52"/>
    </row>
    <row r="5" spans="2:7" ht="38.1" customHeight="1" thickTop="1">
      <c r="B5" s="50"/>
      <c r="C5" s="141"/>
      <c r="D5" s="52"/>
    </row>
    <row r="6" spans="2:7" ht="33" customHeight="1">
      <c r="B6" s="50"/>
      <c r="C6" s="59" t="s">
        <v>80</v>
      </c>
      <c r="D6" s="52"/>
    </row>
    <row r="7" spans="2:7" ht="54" customHeight="1" thickBot="1">
      <c r="B7" s="53"/>
      <c r="C7" s="174" t="s">
        <v>81</v>
      </c>
      <c r="D7" s="52"/>
    </row>
    <row r="8" spans="2:7" ht="23.1" thickBot="1">
      <c r="B8" s="53"/>
      <c r="C8" s="45"/>
      <c r="D8" s="52"/>
    </row>
    <row r="9" spans="2:7">
      <c r="B9" s="54"/>
      <c r="C9" s="61"/>
      <c r="D9" s="52"/>
    </row>
    <row r="10" spans="2:7" ht="33" customHeight="1">
      <c r="B10" s="54"/>
      <c r="C10" s="59" t="s">
        <v>82</v>
      </c>
      <c r="D10" s="52"/>
    </row>
    <row r="11" spans="2:7" ht="36" customHeight="1" thickBot="1">
      <c r="B11" s="53"/>
      <c r="C11" s="175" t="s">
        <v>83</v>
      </c>
      <c r="D11" s="52"/>
    </row>
    <row r="12" spans="2:7" ht="17.100000000000001" customHeight="1">
      <c r="B12" s="55"/>
      <c r="C12" s="46"/>
      <c r="D12" s="52"/>
    </row>
    <row r="13" spans="2:7" ht="18" customHeight="1">
      <c r="B13" s="55"/>
      <c r="C13" s="61"/>
      <c r="D13" s="52"/>
    </row>
    <row r="14" spans="2:7" ht="35.450000000000003" customHeight="1">
      <c r="B14" s="55"/>
      <c r="C14" s="59" t="s">
        <v>84</v>
      </c>
      <c r="D14" s="52"/>
    </row>
    <row r="15" spans="2:7" ht="104.45" customHeight="1" thickBot="1">
      <c r="B15" s="53"/>
      <c r="C15" s="175" t="s">
        <v>85</v>
      </c>
      <c r="D15" s="52"/>
    </row>
    <row r="16" spans="2:7" ht="23.1" thickBot="1">
      <c r="B16" s="53"/>
      <c r="C16" s="45"/>
      <c r="D16" s="52"/>
    </row>
    <row r="17" spans="2:4">
      <c r="B17" s="50"/>
      <c r="D17" s="52"/>
    </row>
    <row r="18" spans="2:4">
      <c r="B18" s="50"/>
      <c r="D18" s="52"/>
    </row>
    <row r="19" spans="2:4" ht="13.5" thickBot="1">
      <c r="B19" s="56"/>
      <c r="C19" s="57"/>
      <c r="D19" s="58"/>
    </row>
    <row r="20" spans="2:4" ht="13.5" thickTop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4D9A-D3CB-4B21-8EB6-4FBA05710D13}">
  <sheetPr codeName="Planilha4">
    <pageSetUpPr fitToPage="1"/>
  </sheetPr>
  <dimension ref="C1:AA34"/>
  <sheetViews>
    <sheetView showGridLines="0" zoomScale="80" zoomScaleNormal="80" workbookViewId="0">
      <selection activeCell="I12" sqref="I12:K12"/>
    </sheetView>
  </sheetViews>
  <sheetFormatPr defaultColWidth="8.85546875" defaultRowHeight="15"/>
  <cols>
    <col min="1" max="2" width="8.85546875" style="3"/>
    <col min="3" max="3" width="9.28515625" style="3" customWidth="1"/>
    <col min="4" max="4" width="16.85546875" style="3" customWidth="1"/>
    <col min="5" max="5" width="8.85546875" style="3"/>
    <col min="6" max="6" width="9.28515625" style="3" customWidth="1"/>
    <col min="7" max="9" width="8.85546875" style="3"/>
    <col min="10" max="11" width="9.28515625" style="3" customWidth="1"/>
    <col min="12" max="12" width="8.85546875" style="3"/>
    <col min="13" max="14" width="9.28515625" style="3" customWidth="1"/>
    <col min="15" max="18" width="8.85546875" style="3"/>
    <col min="19" max="19" width="9.28515625" style="3" customWidth="1"/>
    <col min="20" max="22" width="8.85546875" style="3"/>
    <col min="23" max="27" width="9.28515625" style="3" customWidth="1"/>
    <col min="28" max="16384" width="8.85546875" style="3"/>
  </cols>
  <sheetData>
    <row r="1" spans="3:27" ht="37.35" customHeight="1"/>
    <row r="2" spans="3:27" ht="37.35" customHeight="1"/>
    <row r="3" spans="3:27" ht="31.35" customHeight="1"/>
    <row r="4" spans="3:27" ht="38.25" hidden="1" customHeight="1">
      <c r="C4" s="184" t="s">
        <v>86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pans="3:27" ht="24" customHeight="1">
      <c r="C5" s="7"/>
      <c r="D5" s="7"/>
      <c r="E5" s="7"/>
      <c r="F5" s="8"/>
      <c r="G5" s="8"/>
      <c r="H5" s="8"/>
      <c r="I5" s="9"/>
      <c r="J5" s="9"/>
      <c r="K5" s="9"/>
      <c r="L5" s="10"/>
      <c r="M5" s="11"/>
      <c r="N5" s="1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3:27" ht="24" customHeight="1">
      <c r="C6" s="7"/>
      <c r="D6" s="7"/>
      <c r="E6" s="7"/>
      <c r="F6" s="8"/>
      <c r="G6" s="8"/>
      <c r="H6" s="8"/>
      <c r="I6" s="9"/>
      <c r="J6" s="9"/>
      <c r="K6" s="9"/>
      <c r="L6" s="10"/>
      <c r="M6" s="11"/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3:27" ht="24" customHeight="1">
      <c r="C7" s="185" t="s">
        <v>1</v>
      </c>
      <c r="D7" s="185"/>
      <c r="E7" s="185"/>
      <c r="F7" s="186" t="s">
        <v>55</v>
      </c>
      <c r="G7" s="186"/>
      <c r="H7" s="186"/>
      <c r="I7" s="187" t="s">
        <v>62</v>
      </c>
      <c r="J7" s="187"/>
      <c r="K7" s="187"/>
      <c r="L7" s="10"/>
      <c r="M7" s="11"/>
      <c r="N7" s="12"/>
      <c r="O7" s="13"/>
      <c r="P7" s="13"/>
      <c r="Q7" s="13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3:27" ht="24" customHeight="1">
      <c r="C8" s="185"/>
      <c r="D8" s="185"/>
      <c r="E8" s="185"/>
      <c r="F8" s="186"/>
      <c r="G8" s="186"/>
      <c r="H8" s="186"/>
      <c r="I8" s="187"/>
      <c r="J8" s="187"/>
      <c r="K8" s="187"/>
      <c r="L8" s="14"/>
      <c r="M8" s="11"/>
      <c r="N8" s="12"/>
      <c r="O8" s="15"/>
      <c r="P8" s="15"/>
      <c r="Q8" s="15"/>
      <c r="R8" s="10"/>
      <c r="S8" s="10"/>
      <c r="T8" s="10"/>
      <c r="U8" s="10"/>
      <c r="V8" s="10"/>
      <c r="W8" s="10"/>
      <c r="X8" s="10"/>
      <c r="Y8" s="188" t="s">
        <v>87</v>
      </c>
      <c r="Z8" s="188"/>
      <c r="AA8" s="16"/>
    </row>
    <row r="9" spans="3:27" ht="24" customHeight="1">
      <c r="C9" s="185"/>
      <c r="D9" s="185"/>
      <c r="E9" s="185"/>
      <c r="F9" s="186"/>
      <c r="G9" s="186"/>
      <c r="H9" s="186"/>
      <c r="I9" s="187"/>
      <c r="J9" s="187"/>
      <c r="K9" s="187"/>
      <c r="L9" s="15"/>
      <c r="M9" s="11"/>
      <c r="N9" s="12"/>
      <c r="O9" s="4"/>
      <c r="P9" s="4"/>
      <c r="Q9" s="4"/>
      <c r="R9" s="10"/>
      <c r="S9" s="10"/>
      <c r="T9" s="10"/>
      <c r="U9" s="10"/>
      <c r="V9" s="10"/>
      <c r="W9" s="10"/>
      <c r="X9" s="10"/>
      <c r="Y9" s="189" t="str">
        <f>CONCATENATE('Dados Dash'!B24, " empresa(s)")</f>
        <v>1 empresa(s)</v>
      </c>
      <c r="Z9" s="189"/>
      <c r="AA9" s="17"/>
    </row>
    <row r="10" spans="3:27" ht="24" customHeight="1">
      <c r="C10" s="185"/>
      <c r="D10" s="185"/>
      <c r="E10" s="185"/>
      <c r="F10" s="186"/>
      <c r="G10" s="186"/>
      <c r="H10" s="186"/>
      <c r="I10" s="187"/>
      <c r="J10" s="187"/>
      <c r="K10" s="187"/>
      <c r="L10" s="4"/>
      <c r="M10" s="11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90" t="str">
        <f>CONCATENATE('Dados Dash'!B25, " entidades(s) representativa(s)")</f>
        <v>1 entidades(s) representativa(s)</v>
      </c>
      <c r="Z10" s="190"/>
      <c r="AA10" s="18"/>
    </row>
    <row r="11" spans="3:27" ht="24" customHeight="1">
      <c r="C11" s="185"/>
      <c r="D11" s="185"/>
      <c r="E11" s="185"/>
      <c r="F11" s="186"/>
      <c r="G11" s="186"/>
      <c r="H11" s="186"/>
      <c r="I11" s="187"/>
      <c r="J11" s="187"/>
      <c r="K11" s="187"/>
      <c r="L11" s="5"/>
      <c r="M11" s="11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90"/>
      <c r="Z11" s="190"/>
      <c r="AA11" s="18"/>
    </row>
    <row r="12" spans="3:27" ht="24" customHeight="1">
      <c r="C12" s="178" t="str">
        <f>CONCATENATE('Dados Dash'!B5, " respondentes")</f>
        <v>3 respondentes</v>
      </c>
      <c r="D12" s="178"/>
      <c r="E12" s="178"/>
      <c r="F12" s="179" t="str">
        <f>CONCATENATE('Dados Dash'!B9, " respondentes")</f>
        <v>1 respondentes</v>
      </c>
      <c r="G12" s="179"/>
      <c r="H12" s="179"/>
      <c r="I12" s="180" t="str">
        <f>CONCATENATE('Dados Dash'!B10, " respondentes")</f>
        <v>2 respondentes</v>
      </c>
      <c r="J12" s="180"/>
      <c r="K12" s="180"/>
      <c r="L12" s="10"/>
      <c r="M12" s="11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9"/>
      <c r="Z12" s="19"/>
      <c r="AA12" s="19"/>
    </row>
    <row r="13" spans="3:27" ht="24" customHeight="1">
      <c r="C13" s="178"/>
      <c r="D13" s="178"/>
      <c r="E13" s="178"/>
      <c r="F13" s="181">
        <f>'Dados Dash'!C9</f>
        <v>0.33333333333333331</v>
      </c>
      <c r="G13" s="181"/>
      <c r="H13" s="181"/>
      <c r="I13" s="182">
        <f>'Dados Dash'!C10</f>
        <v>0.66666666666666663</v>
      </c>
      <c r="J13" s="182"/>
      <c r="K13" s="182"/>
      <c r="L13" s="10"/>
      <c r="M13" s="11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3:27" ht="24" customHeight="1">
      <c r="C14" s="20"/>
      <c r="D14" s="7"/>
      <c r="E14" s="7"/>
      <c r="F14" s="21"/>
      <c r="G14" s="21"/>
      <c r="H14" s="21"/>
      <c r="I14" s="9"/>
      <c r="J14" s="9"/>
      <c r="K14" s="9"/>
      <c r="L14" s="10"/>
      <c r="M14" s="11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3:27" ht="24" customHeight="1">
      <c r="C15" s="183" t="s">
        <v>88</v>
      </c>
      <c r="D15" s="183"/>
      <c r="E15" s="183"/>
      <c r="F15" s="22"/>
      <c r="G15" s="23"/>
      <c r="H15" s="23"/>
      <c r="I15" s="23"/>
      <c r="J15" s="22"/>
      <c r="K15" s="23"/>
      <c r="L15" s="23"/>
      <c r="M15" s="23"/>
      <c r="N15" s="22"/>
      <c r="O15" s="23"/>
      <c r="P15" s="23"/>
      <c r="Q15" s="23"/>
      <c r="R15" s="23"/>
      <c r="S15" s="22"/>
      <c r="T15" s="23"/>
      <c r="U15" s="23"/>
      <c r="V15" s="23"/>
      <c r="W15" s="22"/>
      <c r="X15" s="24"/>
      <c r="Y15" s="23"/>
      <c r="Z15" s="23"/>
      <c r="AA15" s="23"/>
    </row>
    <row r="16" spans="3:27" ht="24" customHeight="1">
      <c r="C16" s="183"/>
      <c r="D16" s="183"/>
      <c r="E16" s="183"/>
      <c r="F16" s="22"/>
      <c r="G16" s="23"/>
      <c r="H16" s="23"/>
      <c r="I16" s="23"/>
      <c r="J16" s="22"/>
      <c r="K16" s="23"/>
      <c r="L16" s="23"/>
      <c r="M16" s="23"/>
      <c r="N16" s="22"/>
      <c r="O16" s="23"/>
      <c r="P16" s="23"/>
      <c r="Q16" s="23"/>
      <c r="R16" s="23"/>
      <c r="S16" s="22"/>
      <c r="T16" s="23"/>
      <c r="U16" s="23"/>
      <c r="V16" s="23"/>
      <c r="W16" s="22"/>
      <c r="X16" s="24"/>
      <c r="Y16" s="23"/>
      <c r="Z16" s="23"/>
      <c r="AA16" s="23"/>
    </row>
    <row r="17" spans="3:27" ht="24" customHeight="1">
      <c r="C17" s="183"/>
      <c r="D17" s="183"/>
      <c r="E17" s="183"/>
      <c r="F17" s="22"/>
      <c r="G17" s="23"/>
      <c r="H17" s="23"/>
      <c r="I17" s="23"/>
      <c r="J17" s="22"/>
      <c r="K17" s="23"/>
      <c r="L17" s="23"/>
      <c r="M17" s="23"/>
      <c r="N17" s="22"/>
      <c r="O17" s="23"/>
      <c r="P17" s="23"/>
      <c r="Q17" s="23"/>
      <c r="R17" s="23"/>
      <c r="S17" s="22"/>
      <c r="T17" s="23"/>
      <c r="U17" s="23"/>
      <c r="V17" s="23"/>
      <c r="W17" s="22"/>
      <c r="X17" s="24"/>
      <c r="Y17" s="23"/>
      <c r="Z17" s="23"/>
      <c r="AA17" s="23"/>
    </row>
    <row r="18" spans="3:27" ht="24" customHeight="1">
      <c r="C18" s="183"/>
      <c r="D18" s="183"/>
      <c r="E18" s="183"/>
      <c r="F18" s="22"/>
      <c r="G18" s="23"/>
      <c r="H18" s="23"/>
      <c r="I18" s="23"/>
      <c r="J18" s="22"/>
      <c r="K18" s="23"/>
      <c r="L18" s="23"/>
      <c r="M18" s="23"/>
      <c r="N18" s="22"/>
      <c r="O18" s="23"/>
      <c r="P18" s="25"/>
      <c r="Q18" s="25"/>
      <c r="R18" s="25"/>
      <c r="S18" s="22"/>
      <c r="T18" s="23"/>
      <c r="U18" s="23"/>
      <c r="V18" s="23"/>
      <c r="W18" s="22"/>
      <c r="X18" s="24"/>
      <c r="Y18" s="23"/>
      <c r="Z18" s="23"/>
      <c r="AA18" s="23"/>
    </row>
    <row r="19" spans="3:27" ht="24" customHeight="1">
      <c r="C19" s="183"/>
      <c r="D19" s="183"/>
      <c r="E19" s="183"/>
      <c r="F19" s="22"/>
      <c r="G19" s="23"/>
      <c r="H19" s="23"/>
      <c r="I19" s="23"/>
      <c r="J19" s="22"/>
      <c r="K19" s="23"/>
      <c r="L19" s="23"/>
      <c r="M19" s="23"/>
      <c r="N19" s="22"/>
      <c r="O19" s="23"/>
      <c r="P19" s="25"/>
      <c r="Q19" s="25"/>
      <c r="R19" s="25"/>
      <c r="S19" s="22"/>
      <c r="T19" s="23"/>
      <c r="U19" s="23"/>
      <c r="V19" s="23"/>
      <c r="W19" s="22"/>
      <c r="X19" s="24"/>
      <c r="Y19" s="23"/>
      <c r="Z19" s="23"/>
      <c r="AA19" s="23"/>
    </row>
    <row r="20" spans="3:27" ht="24" customHeight="1">
      <c r="C20" s="183"/>
      <c r="D20" s="183"/>
      <c r="E20" s="183"/>
      <c r="F20" s="22"/>
      <c r="G20" s="23"/>
      <c r="H20" s="23"/>
      <c r="I20" s="23"/>
      <c r="J20" s="22"/>
      <c r="K20" s="23"/>
      <c r="L20" s="23"/>
      <c r="M20" s="23"/>
      <c r="N20" s="22"/>
      <c r="O20" s="23"/>
      <c r="P20" s="25"/>
      <c r="Q20" s="25"/>
      <c r="R20" s="25"/>
      <c r="S20" s="22"/>
      <c r="T20" s="23"/>
      <c r="U20" s="23"/>
      <c r="V20" s="23"/>
      <c r="W20" s="22"/>
      <c r="X20" s="24"/>
      <c r="Y20" s="23"/>
      <c r="Z20" s="23"/>
      <c r="AA20" s="23"/>
    </row>
    <row r="21" spans="3:27" ht="24" customHeight="1">
      <c r="C21" s="183"/>
      <c r="D21" s="183"/>
      <c r="E21" s="183"/>
      <c r="F21" s="22"/>
      <c r="G21" s="23"/>
      <c r="H21" s="23"/>
      <c r="I21" s="23"/>
      <c r="J21" s="22"/>
      <c r="K21" s="23"/>
      <c r="L21" s="23"/>
      <c r="M21" s="23"/>
      <c r="N21" s="22"/>
      <c r="O21" s="23"/>
      <c r="P21" s="23"/>
      <c r="Q21" s="23"/>
      <c r="R21" s="23"/>
      <c r="S21" s="22"/>
      <c r="T21" s="23"/>
      <c r="U21" s="23"/>
      <c r="V21" s="23"/>
      <c r="W21" s="22"/>
      <c r="X21" s="24"/>
      <c r="Y21" s="23"/>
      <c r="Z21" s="23"/>
      <c r="AA21" s="23"/>
    </row>
    <row r="22" spans="3:27" ht="24" customHeight="1">
      <c r="C22" s="183"/>
      <c r="D22" s="183"/>
      <c r="E22" s="183"/>
      <c r="F22" s="22"/>
      <c r="G22" s="23"/>
      <c r="H22" s="23"/>
      <c r="I22" s="23"/>
      <c r="J22" s="22"/>
      <c r="K22" s="23"/>
      <c r="L22" s="23"/>
      <c r="M22" s="23"/>
      <c r="N22" s="22"/>
      <c r="O22" s="23"/>
      <c r="P22" s="23"/>
      <c r="Q22" s="23"/>
      <c r="R22" s="23"/>
      <c r="S22" s="22"/>
      <c r="T22" s="23"/>
      <c r="U22" s="23"/>
      <c r="V22" s="23"/>
      <c r="W22" s="22"/>
      <c r="X22" s="24"/>
      <c r="Y22" s="23"/>
      <c r="Z22" s="23"/>
      <c r="AA22" s="23"/>
    </row>
    <row r="23" spans="3:27" ht="24" customHeight="1">
      <c r="C23" s="183"/>
      <c r="D23" s="183"/>
      <c r="E23" s="183"/>
      <c r="F23" s="22"/>
      <c r="G23" s="23"/>
      <c r="H23" s="23"/>
      <c r="I23" s="23"/>
      <c r="J23" s="22"/>
      <c r="K23" s="23"/>
      <c r="L23" s="23"/>
      <c r="M23" s="23"/>
      <c r="N23" s="22"/>
      <c r="O23" s="23"/>
      <c r="P23" s="23"/>
      <c r="Q23" s="23"/>
      <c r="R23" s="23"/>
      <c r="S23" s="22"/>
      <c r="T23" s="23"/>
      <c r="U23" s="23"/>
      <c r="V23" s="23"/>
      <c r="W23" s="22"/>
      <c r="X23" s="24"/>
      <c r="Y23" s="23"/>
      <c r="Z23" s="23"/>
      <c r="AA23" s="23"/>
    </row>
    <row r="24" spans="3:27" ht="24" customHeight="1">
      <c r="C24" s="183"/>
      <c r="D24" s="183"/>
      <c r="E24" s="183"/>
      <c r="F24" s="22"/>
      <c r="G24" s="23"/>
      <c r="H24" s="23"/>
      <c r="I24" s="23"/>
      <c r="J24" s="22"/>
      <c r="K24" s="23"/>
      <c r="L24" s="23"/>
      <c r="M24" s="23"/>
      <c r="N24" s="22"/>
      <c r="O24" s="23"/>
      <c r="P24" s="23"/>
      <c r="Q24" s="23"/>
      <c r="R24" s="23"/>
      <c r="S24" s="22"/>
      <c r="T24" s="23"/>
      <c r="U24" s="23"/>
      <c r="V24" s="23"/>
      <c r="W24" s="22"/>
      <c r="X24" s="24"/>
      <c r="Y24" s="23"/>
      <c r="Z24" s="23"/>
      <c r="AA24" s="23"/>
    </row>
    <row r="25" spans="3:27" ht="24" customHeight="1">
      <c r="C25" s="177" t="s">
        <v>89</v>
      </c>
      <c r="D25" s="177"/>
      <c r="E25" s="177"/>
      <c r="F25" s="26"/>
      <c r="G25" s="27"/>
      <c r="H25" s="27"/>
      <c r="I25" s="27"/>
      <c r="J25" s="26"/>
      <c r="K25" s="27"/>
      <c r="L25" s="27"/>
      <c r="M25" s="27"/>
      <c r="N25" s="26"/>
      <c r="O25" s="27"/>
      <c r="P25" s="27"/>
      <c r="Q25" s="27"/>
      <c r="R25" s="27"/>
      <c r="S25" s="26"/>
      <c r="T25" s="27"/>
      <c r="U25" s="27"/>
      <c r="V25" s="27"/>
      <c r="W25" s="26"/>
      <c r="X25" s="28"/>
      <c r="Y25" s="27"/>
      <c r="Z25" s="27"/>
      <c r="AA25" s="27"/>
    </row>
    <row r="26" spans="3:27" ht="24" customHeight="1">
      <c r="C26" s="177"/>
      <c r="D26" s="177"/>
      <c r="E26" s="177"/>
      <c r="F26" s="26"/>
      <c r="G26" s="27"/>
      <c r="H26" s="27"/>
      <c r="I26" s="27"/>
      <c r="J26" s="26"/>
      <c r="K26" s="27"/>
      <c r="L26" s="27"/>
      <c r="M26" s="27"/>
      <c r="N26" s="26"/>
      <c r="O26" s="27"/>
      <c r="P26" s="27"/>
      <c r="Q26" s="27"/>
      <c r="R26" s="27"/>
      <c r="S26" s="26"/>
      <c r="T26" s="27"/>
      <c r="U26" s="27"/>
      <c r="V26" s="27"/>
      <c r="W26" s="26"/>
      <c r="X26" s="28"/>
      <c r="Y26" s="27"/>
      <c r="Z26" s="27"/>
      <c r="AA26" s="27"/>
    </row>
    <row r="27" spans="3:27" ht="24" customHeight="1">
      <c r="C27" s="177"/>
      <c r="D27" s="177"/>
      <c r="E27" s="177"/>
      <c r="F27" s="26"/>
      <c r="G27" s="27"/>
      <c r="H27" s="27"/>
      <c r="I27" s="27"/>
      <c r="J27" s="26"/>
      <c r="K27" s="27"/>
      <c r="L27" s="27"/>
      <c r="M27" s="27"/>
      <c r="N27" s="26"/>
      <c r="O27" s="27"/>
      <c r="P27" s="27"/>
      <c r="Q27" s="27"/>
      <c r="R27" s="27"/>
      <c r="S27" s="26"/>
      <c r="T27" s="27"/>
      <c r="U27" s="27"/>
      <c r="V27" s="27"/>
      <c r="W27" s="26"/>
      <c r="X27" s="28"/>
      <c r="Y27" s="27"/>
      <c r="Z27" s="27"/>
      <c r="AA27" s="27"/>
    </row>
    <row r="28" spans="3:27" ht="24" customHeight="1">
      <c r="C28" s="177"/>
      <c r="D28" s="177"/>
      <c r="E28" s="177"/>
      <c r="F28" s="26"/>
      <c r="G28" s="27"/>
      <c r="H28" s="27"/>
      <c r="I28" s="27"/>
      <c r="J28" s="26"/>
      <c r="K28" s="27"/>
      <c r="L28" s="27"/>
      <c r="M28" s="27"/>
      <c r="N28" s="26"/>
      <c r="O28" s="29"/>
      <c r="P28" s="29"/>
      <c r="Q28" s="29"/>
      <c r="R28" s="29"/>
      <c r="S28" s="26"/>
      <c r="T28" s="29"/>
      <c r="U28" s="29"/>
      <c r="V28" s="27"/>
      <c r="W28" s="26"/>
      <c r="X28" s="28"/>
      <c r="Y28" s="27"/>
      <c r="Z28" s="27"/>
      <c r="AA28" s="27"/>
    </row>
    <row r="29" spans="3:27" ht="24" customHeight="1">
      <c r="C29" s="177"/>
      <c r="D29" s="177"/>
      <c r="E29" s="177"/>
      <c r="F29" s="26"/>
      <c r="G29" s="27"/>
      <c r="H29" s="27"/>
      <c r="I29" s="27"/>
      <c r="J29" s="26"/>
      <c r="K29" s="27"/>
      <c r="L29" s="27"/>
      <c r="M29" s="27"/>
      <c r="N29" s="26"/>
      <c r="O29" s="30"/>
      <c r="P29" s="30"/>
      <c r="Q29" s="30"/>
      <c r="R29" s="30"/>
      <c r="S29" s="26"/>
      <c r="T29" s="31"/>
      <c r="U29" s="31"/>
      <c r="V29" s="27"/>
      <c r="W29" s="26"/>
      <c r="X29" s="28"/>
      <c r="Y29" s="27"/>
      <c r="Z29" s="27"/>
      <c r="AA29" s="27"/>
    </row>
    <row r="30" spans="3:27" ht="24" customHeight="1">
      <c r="C30" s="177"/>
      <c r="D30" s="177"/>
      <c r="E30" s="177"/>
      <c r="F30" s="26"/>
      <c r="G30" s="27"/>
      <c r="H30" s="27"/>
      <c r="I30" s="27"/>
      <c r="J30" s="26"/>
      <c r="K30" s="27"/>
      <c r="L30" s="27"/>
      <c r="M30" s="27"/>
      <c r="N30" s="26"/>
      <c r="O30" s="30"/>
      <c r="P30" s="30"/>
      <c r="Q30" s="30"/>
      <c r="R30" s="30"/>
      <c r="S30" s="26"/>
      <c r="T30" s="31"/>
      <c r="U30" s="31"/>
      <c r="V30" s="27"/>
      <c r="W30" s="26"/>
      <c r="X30" s="28"/>
      <c r="Y30" s="27"/>
      <c r="Z30" s="27"/>
      <c r="AA30" s="27"/>
    </row>
    <row r="31" spans="3:27" ht="24" customHeight="1">
      <c r="C31" s="177"/>
      <c r="D31" s="177"/>
      <c r="E31" s="177"/>
      <c r="F31" s="26"/>
      <c r="G31" s="27"/>
      <c r="H31" s="27"/>
      <c r="I31" s="27"/>
      <c r="J31" s="26"/>
      <c r="K31" s="27"/>
      <c r="L31" s="27"/>
      <c r="M31" s="27"/>
      <c r="N31" s="26"/>
      <c r="O31" s="27"/>
      <c r="P31" s="27"/>
      <c r="Q31" s="27"/>
      <c r="R31" s="27"/>
      <c r="S31" s="26"/>
      <c r="T31" s="27"/>
      <c r="U31" s="27"/>
      <c r="V31" s="27"/>
      <c r="W31" s="26"/>
      <c r="X31" s="28"/>
      <c r="Y31" s="27"/>
      <c r="Z31" s="27"/>
      <c r="AA31" s="27"/>
    </row>
    <row r="32" spans="3:27" ht="24" customHeight="1">
      <c r="C32" s="177"/>
      <c r="D32" s="177"/>
      <c r="E32" s="177"/>
      <c r="F32" s="26"/>
      <c r="G32" s="30"/>
      <c r="H32" s="30"/>
      <c r="I32" s="30"/>
      <c r="J32" s="26"/>
      <c r="K32" s="27"/>
      <c r="L32" s="27"/>
      <c r="M32" s="27"/>
      <c r="N32" s="26"/>
      <c r="O32" s="27"/>
      <c r="P32" s="27"/>
      <c r="Q32" s="27"/>
      <c r="R32" s="27"/>
      <c r="S32" s="26"/>
      <c r="T32" s="27"/>
      <c r="U32" s="27"/>
      <c r="V32" s="27"/>
      <c r="W32" s="26"/>
      <c r="X32" s="28"/>
      <c r="Y32" s="27"/>
      <c r="Z32" s="27"/>
      <c r="AA32" s="27"/>
    </row>
    <row r="33" spans="3:27" ht="24" customHeight="1">
      <c r="C33" s="177"/>
      <c r="D33" s="177"/>
      <c r="E33" s="177"/>
      <c r="F33" s="26"/>
      <c r="G33" s="32"/>
      <c r="H33" s="32"/>
      <c r="I33" s="32"/>
      <c r="J33" s="26"/>
      <c r="K33" s="27"/>
      <c r="L33" s="27"/>
      <c r="M33" s="27"/>
      <c r="N33" s="26"/>
      <c r="O33" s="27"/>
      <c r="P33" s="27"/>
      <c r="Q33" s="27"/>
      <c r="R33" s="27"/>
      <c r="S33" s="26"/>
      <c r="T33" s="27"/>
      <c r="U33" s="27"/>
      <c r="V33" s="27"/>
      <c r="W33" s="26"/>
      <c r="X33" s="28"/>
      <c r="Y33" s="27"/>
      <c r="Z33" s="27"/>
      <c r="AA33" s="27"/>
    </row>
    <row r="34" spans="3:27" ht="24" customHeight="1">
      <c r="C34" s="177"/>
      <c r="D34" s="177"/>
      <c r="E34" s="177"/>
      <c r="F34" s="26"/>
      <c r="G34" s="33"/>
      <c r="H34" s="33"/>
      <c r="I34" s="33"/>
      <c r="J34" s="26"/>
      <c r="K34" s="27"/>
      <c r="L34" s="27"/>
      <c r="M34" s="27"/>
      <c r="N34" s="26"/>
      <c r="O34" s="27"/>
      <c r="P34" s="27"/>
      <c r="Q34" s="27"/>
      <c r="R34" s="27"/>
      <c r="S34" s="26"/>
      <c r="T34" s="27"/>
      <c r="U34" s="27"/>
      <c r="V34" s="27"/>
      <c r="W34" s="26"/>
      <c r="X34" s="28"/>
      <c r="Y34" s="27"/>
      <c r="Z34" s="27"/>
      <c r="AA34" s="27"/>
    </row>
  </sheetData>
  <mergeCells count="14">
    <mergeCell ref="C4:AA4"/>
    <mergeCell ref="C7:E11"/>
    <mergeCell ref="F7:H11"/>
    <mergeCell ref="I7:K11"/>
    <mergeCell ref="Y8:Z8"/>
    <mergeCell ref="Y9:Z9"/>
    <mergeCell ref="Y10:Z11"/>
    <mergeCell ref="C25:E34"/>
    <mergeCell ref="C12:E13"/>
    <mergeCell ref="F12:H12"/>
    <mergeCell ref="I12:K12"/>
    <mergeCell ref="F13:H13"/>
    <mergeCell ref="I13:K13"/>
    <mergeCell ref="C15:E24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64F6-23CE-413E-9B36-DDDD43B1BC8E}">
  <sheetPr codeName="Planilha2"/>
  <dimension ref="A8:T124"/>
  <sheetViews>
    <sheetView showGridLines="0" zoomScaleNormal="100" workbookViewId="0">
      <selection activeCell="D10" sqref="D10"/>
    </sheetView>
  </sheetViews>
  <sheetFormatPr defaultRowHeight="12.95"/>
  <cols>
    <col min="1" max="1" width="3.7109375" customWidth="1"/>
    <col min="2" max="2" width="3.5703125" customWidth="1"/>
    <col min="3" max="3" width="3" customWidth="1"/>
    <col min="4" max="4" width="46.42578125" customWidth="1"/>
    <col min="5" max="6" width="6.5703125" customWidth="1"/>
    <col min="7" max="7" width="6.42578125" customWidth="1"/>
    <col min="8" max="8" width="6" customWidth="1"/>
    <col min="9" max="9" width="20.7109375" customWidth="1"/>
    <col min="10" max="10" width="18.28515625" customWidth="1"/>
    <col min="11" max="11" width="4.42578125" customWidth="1"/>
    <col min="12" max="12" width="4.28515625" customWidth="1"/>
    <col min="13" max="13" width="6.7109375" customWidth="1"/>
    <col min="19" max="19" width="10" customWidth="1"/>
    <col min="20" max="20" width="6.7109375" customWidth="1"/>
  </cols>
  <sheetData>
    <row r="8" spans="1:20" ht="13.5" thickBot="1"/>
    <row r="9" spans="1:20" ht="32.1" customHeight="1" thickTop="1">
      <c r="A9" s="35"/>
      <c r="B9" s="37"/>
      <c r="C9" s="64" t="s">
        <v>90</v>
      </c>
      <c r="D9" s="64"/>
      <c r="E9" s="64"/>
      <c r="F9" s="64"/>
      <c r="G9" s="64"/>
      <c r="H9" s="65"/>
      <c r="I9" s="65"/>
      <c r="J9" s="65"/>
      <c r="K9" s="65"/>
      <c r="L9" s="38"/>
      <c r="M9" s="38"/>
      <c r="N9" s="38"/>
      <c r="O9" s="38"/>
      <c r="P9" s="38"/>
      <c r="Q9" s="38"/>
      <c r="R9" s="38"/>
      <c r="S9" s="38"/>
      <c r="T9" s="39"/>
    </row>
    <row r="10" spans="1:20" ht="21" customHeight="1">
      <c r="A10" s="35"/>
      <c r="B10" s="40"/>
      <c r="C10" s="35"/>
      <c r="D10" s="35"/>
      <c r="E10" s="35"/>
      <c r="F10" s="35"/>
      <c r="G10" s="35"/>
      <c r="T10" s="41"/>
    </row>
    <row r="11" spans="1:20">
      <c r="A11" s="35"/>
      <c r="B11" s="40"/>
      <c r="C11" s="35"/>
      <c r="D11" s="35"/>
      <c r="E11" s="35"/>
      <c r="F11" s="35"/>
      <c r="G11" s="35"/>
      <c r="T11" s="41"/>
    </row>
    <row r="12" spans="1:20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35"/>
      <c r="T12" s="41"/>
    </row>
    <row r="13" spans="1:20">
      <c r="A13" s="35"/>
      <c r="B13" s="40"/>
      <c r="C13" s="35"/>
      <c r="F13" s="35"/>
      <c r="G13" s="35"/>
      <c r="T13" s="41"/>
    </row>
    <row r="14" spans="1:20">
      <c r="A14" s="35"/>
      <c r="B14" s="40"/>
      <c r="C14" s="35"/>
      <c r="D14" s="165" t="s">
        <v>91</v>
      </c>
      <c r="E14" s="166" t="s">
        <v>92</v>
      </c>
      <c r="T14" s="44"/>
    </row>
    <row r="15" spans="1:20">
      <c r="A15" s="35"/>
      <c r="B15" s="40"/>
      <c r="C15" s="35"/>
      <c r="D15" s="167" t="s">
        <v>62</v>
      </c>
      <c r="E15" s="163">
        <v>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62"/>
    </row>
    <row r="16" spans="1:20">
      <c r="A16" s="35"/>
      <c r="B16" s="40"/>
      <c r="C16" s="35"/>
      <c r="D16" s="164" t="s">
        <v>18</v>
      </c>
      <c r="E16" s="163">
        <v>2</v>
      </c>
      <c r="T16" s="44"/>
    </row>
    <row r="17" spans="1:20">
      <c r="A17" s="35"/>
      <c r="B17" s="40"/>
      <c r="C17" s="35"/>
      <c r="D17" s="167" t="s">
        <v>55</v>
      </c>
      <c r="E17" s="163">
        <v>1</v>
      </c>
      <c r="T17" s="44"/>
    </row>
    <row r="18" spans="1:20">
      <c r="A18" s="35"/>
      <c r="B18" s="40"/>
      <c r="C18" s="35"/>
      <c r="D18" s="164" t="s">
        <v>56</v>
      </c>
      <c r="E18" s="163">
        <v>1</v>
      </c>
      <c r="T18" s="44"/>
    </row>
    <row r="19" spans="1:20">
      <c r="A19" s="35"/>
      <c r="B19" s="40"/>
      <c r="C19" s="35"/>
      <c r="D19" s="167" t="s">
        <v>93</v>
      </c>
      <c r="E19" s="163">
        <v>3</v>
      </c>
      <c r="T19" s="44"/>
    </row>
    <row r="20" spans="1:20">
      <c r="B20" s="42"/>
      <c r="T20" s="44"/>
    </row>
    <row r="21" spans="1:20">
      <c r="B21" s="42"/>
      <c r="T21" s="44"/>
    </row>
    <row r="22" spans="1:20">
      <c r="B22" s="42"/>
      <c r="T22" s="44"/>
    </row>
    <row r="23" spans="1:20">
      <c r="B23" s="42"/>
      <c r="T23" s="44"/>
    </row>
    <row r="24" spans="1:20">
      <c r="B24" s="42"/>
      <c r="T24" s="44"/>
    </row>
    <row r="25" spans="1:20">
      <c r="B25" s="42"/>
      <c r="T25" s="44"/>
    </row>
    <row r="26" spans="1:20">
      <c r="B26" s="42"/>
      <c r="T26" s="44"/>
    </row>
    <row r="27" spans="1:20">
      <c r="B27" s="42"/>
      <c r="T27" s="44"/>
    </row>
    <row r="28" spans="1:20">
      <c r="B28" s="42"/>
      <c r="T28" s="44"/>
    </row>
    <row r="29" spans="1:20">
      <c r="B29" s="42"/>
      <c r="T29" s="44"/>
    </row>
    <row r="30" spans="1:20">
      <c r="B30" s="42"/>
      <c r="T30" s="44"/>
    </row>
    <row r="31" spans="1:20">
      <c r="B31" s="42"/>
      <c r="T31" s="44"/>
    </row>
    <row r="32" spans="1:20">
      <c r="B32" s="42"/>
      <c r="T32" s="44"/>
    </row>
    <row r="33" spans="2:20">
      <c r="B33" s="42"/>
      <c r="T33" s="44"/>
    </row>
    <row r="34" spans="2:20">
      <c r="B34" s="42"/>
      <c r="T34" s="44"/>
    </row>
    <row r="35" spans="2:20">
      <c r="B35" s="42"/>
      <c r="T35" s="44"/>
    </row>
    <row r="36" spans="2:20" ht="15">
      <c r="B36" s="42"/>
      <c r="C36" s="63" t="s">
        <v>94</v>
      </c>
      <c r="T36" s="44"/>
    </row>
    <row r="37" spans="2:20" ht="20.100000000000001" customHeight="1">
      <c r="B37" s="42"/>
      <c r="T37" s="41"/>
    </row>
    <row r="38" spans="2:20">
      <c r="B38" s="42"/>
      <c r="D38" s="161" t="s">
        <v>95</v>
      </c>
      <c r="E38" s="153"/>
      <c r="F38" s="153"/>
      <c r="G38" s="153"/>
      <c r="H38" s="153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3"/>
    </row>
    <row r="39" spans="2:20" ht="36">
      <c r="B39" s="42"/>
      <c r="D39" s="153"/>
      <c r="E39" s="162" t="s">
        <v>96</v>
      </c>
      <c r="F39" s="162" t="s">
        <v>57</v>
      </c>
      <c r="G39" s="162" t="s">
        <v>74</v>
      </c>
      <c r="H39" s="159" t="s">
        <v>93</v>
      </c>
      <c r="T39" s="41"/>
    </row>
    <row r="40" spans="2:20">
      <c r="B40" s="42"/>
      <c r="D40" s="155" t="s">
        <v>62</v>
      </c>
      <c r="E40" s="156">
        <v>1</v>
      </c>
      <c r="F40" s="156"/>
      <c r="G40" s="156">
        <v>1</v>
      </c>
      <c r="H40" s="157">
        <v>2</v>
      </c>
      <c r="T40" s="41"/>
    </row>
    <row r="41" spans="2:20">
      <c r="B41" s="42"/>
      <c r="D41" s="158" t="s">
        <v>18</v>
      </c>
      <c r="E41" s="156">
        <v>1</v>
      </c>
      <c r="F41" s="156"/>
      <c r="G41" s="156">
        <v>1</v>
      </c>
      <c r="H41" s="157">
        <v>2</v>
      </c>
      <c r="T41" s="41"/>
    </row>
    <row r="42" spans="2:20">
      <c r="B42" s="42"/>
      <c r="D42" s="155" t="s">
        <v>55</v>
      </c>
      <c r="E42" s="156"/>
      <c r="F42" s="156">
        <v>1</v>
      </c>
      <c r="G42" s="156"/>
      <c r="H42" s="157">
        <v>1</v>
      </c>
      <c r="T42" s="41"/>
    </row>
    <row r="43" spans="2:20">
      <c r="B43" s="42"/>
      <c r="D43" s="158" t="s">
        <v>56</v>
      </c>
      <c r="E43" s="156"/>
      <c r="F43" s="156">
        <v>1</v>
      </c>
      <c r="G43" s="156"/>
      <c r="H43" s="157">
        <v>1</v>
      </c>
      <c r="T43" s="41"/>
    </row>
    <row r="44" spans="2:20">
      <c r="B44" s="42"/>
      <c r="D44" s="160" t="s">
        <v>93</v>
      </c>
      <c r="E44" s="156">
        <v>1</v>
      </c>
      <c r="F44" s="156">
        <v>1</v>
      </c>
      <c r="G44" s="156">
        <v>1</v>
      </c>
      <c r="H44" s="157">
        <v>3</v>
      </c>
      <c r="T44" s="41"/>
    </row>
    <row r="45" spans="2:20">
      <c r="B45" s="42"/>
      <c r="T45" s="41"/>
    </row>
    <row r="46" spans="2:20">
      <c r="B46" s="42"/>
      <c r="T46" s="41"/>
    </row>
    <row r="47" spans="2:20">
      <c r="B47" s="42"/>
      <c r="T47" s="41"/>
    </row>
    <row r="48" spans="2:20">
      <c r="B48" s="42"/>
      <c r="T48" s="41"/>
    </row>
    <row r="49" spans="2:20">
      <c r="B49" s="42"/>
      <c r="T49" s="41"/>
    </row>
    <row r="50" spans="2:20">
      <c r="B50" s="42"/>
      <c r="T50" s="41"/>
    </row>
    <row r="51" spans="2:20">
      <c r="B51" s="42"/>
      <c r="T51" s="41"/>
    </row>
    <row r="52" spans="2:20">
      <c r="B52" s="42"/>
      <c r="T52" s="41"/>
    </row>
    <row r="53" spans="2:20">
      <c r="B53" s="42"/>
      <c r="T53" s="41"/>
    </row>
    <row r="54" spans="2:20">
      <c r="B54" s="42"/>
      <c r="T54" s="41"/>
    </row>
    <row r="55" spans="2:20">
      <c r="B55" s="42"/>
      <c r="T55" s="41"/>
    </row>
    <row r="56" spans="2:20">
      <c r="B56" s="42"/>
      <c r="T56" s="41"/>
    </row>
    <row r="57" spans="2:20">
      <c r="B57" s="42"/>
      <c r="T57" s="41"/>
    </row>
    <row r="58" spans="2:20">
      <c r="B58" s="42"/>
      <c r="T58" s="41"/>
    </row>
    <row r="59" spans="2:20">
      <c r="B59" s="42"/>
      <c r="T59" s="41"/>
    </row>
    <row r="60" spans="2:20" ht="15">
      <c r="B60" s="42"/>
      <c r="C60" s="63" t="s">
        <v>97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T60" s="41"/>
    </row>
    <row r="61" spans="2:20" ht="15">
      <c r="B61" s="42"/>
      <c r="C61" s="63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T61" s="41"/>
    </row>
    <row r="62" spans="2:20" ht="15.6">
      <c r="B62" s="42"/>
      <c r="C62" s="63"/>
      <c r="D62" s="172" t="s">
        <v>98</v>
      </c>
      <c r="E62" s="153"/>
      <c r="F62" s="153"/>
      <c r="G62" s="153"/>
      <c r="H62" s="153"/>
      <c r="I62" s="66"/>
      <c r="J62" s="66"/>
      <c r="K62" s="66"/>
      <c r="L62" s="66"/>
      <c r="M62" s="66"/>
      <c r="N62" s="66"/>
      <c r="O62" s="66"/>
      <c r="P62" s="66"/>
      <c r="Q62" s="66"/>
      <c r="T62" s="41"/>
    </row>
    <row r="63" spans="2:20" ht="51.95">
      <c r="B63" s="42"/>
      <c r="C63" s="63"/>
      <c r="D63" s="153"/>
      <c r="E63" s="171" t="s">
        <v>68</v>
      </c>
      <c r="F63" s="171" t="s">
        <v>76</v>
      </c>
      <c r="G63" s="171" t="s">
        <v>58</v>
      </c>
      <c r="H63" s="154" t="s">
        <v>93</v>
      </c>
      <c r="I63" s="66"/>
      <c r="J63" s="66"/>
      <c r="K63" s="66"/>
      <c r="L63" s="66"/>
      <c r="M63" s="66"/>
      <c r="N63" s="66"/>
      <c r="O63" s="66"/>
      <c r="P63" s="66"/>
      <c r="Q63" s="66"/>
      <c r="T63" s="41"/>
    </row>
    <row r="64" spans="2:20" ht="15.6">
      <c r="B64" s="42"/>
      <c r="C64" s="63"/>
      <c r="D64" s="170" t="s">
        <v>62</v>
      </c>
      <c r="E64" s="168">
        <v>1</v>
      </c>
      <c r="F64" s="168">
        <v>1</v>
      </c>
      <c r="G64" s="168"/>
      <c r="H64" s="169">
        <v>2</v>
      </c>
      <c r="I64" s="66"/>
      <c r="J64" s="66"/>
      <c r="K64" s="66"/>
      <c r="L64" s="66"/>
      <c r="M64" s="66"/>
      <c r="N64" s="66"/>
      <c r="O64" s="66"/>
      <c r="P64" s="66"/>
      <c r="Q64" s="66"/>
      <c r="T64" s="41"/>
    </row>
    <row r="65" spans="2:20" ht="15.6">
      <c r="B65" s="42"/>
      <c r="C65" s="63"/>
      <c r="D65" s="158" t="s">
        <v>18</v>
      </c>
      <c r="E65" s="168">
        <v>1</v>
      </c>
      <c r="F65" s="168">
        <v>1</v>
      </c>
      <c r="G65" s="168"/>
      <c r="H65" s="169">
        <v>2</v>
      </c>
      <c r="I65" s="66"/>
      <c r="J65" s="66"/>
      <c r="K65" s="66"/>
      <c r="L65" s="66"/>
      <c r="M65" s="66"/>
      <c r="N65" s="66"/>
      <c r="O65" s="66"/>
      <c r="P65" s="66"/>
      <c r="Q65" s="66"/>
      <c r="T65" s="41"/>
    </row>
    <row r="66" spans="2:20" ht="15.6">
      <c r="B66" s="42"/>
      <c r="C66" s="63"/>
      <c r="D66" s="170" t="s">
        <v>55</v>
      </c>
      <c r="E66" s="168"/>
      <c r="F66" s="168"/>
      <c r="G66" s="168">
        <v>1</v>
      </c>
      <c r="H66" s="169">
        <v>1</v>
      </c>
      <c r="I66" s="66"/>
      <c r="J66" s="66"/>
      <c r="K66" s="66"/>
      <c r="L66" s="66"/>
      <c r="M66" s="66"/>
      <c r="N66" s="66"/>
      <c r="O66" s="66"/>
      <c r="P66" s="66"/>
      <c r="Q66" s="66"/>
      <c r="T66" s="41"/>
    </row>
    <row r="67" spans="2:20" ht="15.6">
      <c r="B67" s="42"/>
      <c r="C67" s="63"/>
      <c r="D67" s="158" t="s">
        <v>56</v>
      </c>
      <c r="E67" s="168"/>
      <c r="F67" s="168"/>
      <c r="G67" s="168">
        <v>1</v>
      </c>
      <c r="H67" s="169">
        <v>1</v>
      </c>
      <c r="I67" s="66"/>
      <c r="J67" s="66"/>
      <c r="K67" s="66"/>
      <c r="L67" s="66"/>
      <c r="M67" s="66"/>
      <c r="N67" s="66"/>
      <c r="O67" s="66"/>
      <c r="P67" s="66"/>
      <c r="Q67" s="66"/>
      <c r="T67" s="41"/>
    </row>
    <row r="68" spans="2:20" ht="15.6">
      <c r="B68" s="42"/>
      <c r="C68" s="63"/>
      <c r="D68" s="170" t="s">
        <v>93</v>
      </c>
      <c r="E68" s="168">
        <v>1</v>
      </c>
      <c r="F68" s="168">
        <v>1</v>
      </c>
      <c r="G68" s="168">
        <v>1</v>
      </c>
      <c r="H68" s="169">
        <v>3</v>
      </c>
      <c r="I68" s="66"/>
      <c r="J68" s="66"/>
      <c r="K68" s="66"/>
      <c r="L68" s="66"/>
      <c r="M68" s="66"/>
      <c r="N68" s="66"/>
      <c r="O68" s="66"/>
      <c r="P68" s="66"/>
      <c r="Q68" s="66"/>
      <c r="T68" s="41"/>
    </row>
    <row r="69" spans="2:20" ht="15">
      <c r="B69" s="42"/>
      <c r="C69" s="63"/>
      <c r="I69" s="66"/>
      <c r="J69" s="66"/>
      <c r="K69" s="66"/>
      <c r="L69" s="66"/>
      <c r="M69" s="66"/>
      <c r="N69" s="66"/>
      <c r="O69" s="66"/>
      <c r="P69" s="66"/>
      <c r="Q69" s="66"/>
      <c r="T69" s="41"/>
    </row>
    <row r="70" spans="2:20" ht="15">
      <c r="B70" s="42"/>
      <c r="C70" s="63"/>
      <c r="I70" s="66"/>
      <c r="J70" s="66"/>
      <c r="K70" s="66"/>
      <c r="L70" s="66"/>
      <c r="M70" s="66"/>
      <c r="N70" s="66"/>
      <c r="O70" s="66"/>
      <c r="P70" s="66"/>
      <c r="Q70" s="66"/>
      <c r="T70" s="41"/>
    </row>
    <row r="71" spans="2:20" ht="15">
      <c r="B71" s="42"/>
      <c r="C71" s="63"/>
      <c r="I71" s="66"/>
      <c r="J71" s="66"/>
      <c r="K71" s="66"/>
      <c r="L71" s="66"/>
      <c r="M71" s="66"/>
      <c r="N71" s="66"/>
      <c r="O71" s="66"/>
      <c r="P71" s="66"/>
      <c r="Q71" s="66"/>
      <c r="T71" s="41"/>
    </row>
    <row r="72" spans="2:20" ht="15">
      <c r="B72" s="42"/>
      <c r="C72" s="63"/>
      <c r="I72" s="66"/>
      <c r="J72" s="66"/>
      <c r="K72" s="66"/>
      <c r="L72" s="66"/>
      <c r="M72" s="66"/>
      <c r="N72" s="66"/>
      <c r="O72" s="66"/>
      <c r="P72" s="66"/>
      <c r="Q72" s="66"/>
      <c r="T72" s="41"/>
    </row>
    <row r="73" spans="2:20" ht="15">
      <c r="B73" s="42"/>
      <c r="C73" s="63"/>
      <c r="I73" s="66"/>
      <c r="J73" s="66"/>
      <c r="K73" s="66"/>
      <c r="L73" s="66"/>
      <c r="M73" s="66"/>
      <c r="N73" s="66"/>
      <c r="O73" s="66"/>
      <c r="P73" s="66"/>
      <c r="Q73" s="66"/>
      <c r="T73" s="41"/>
    </row>
    <row r="74" spans="2:20" ht="15">
      <c r="B74" s="42"/>
      <c r="C74" s="63"/>
      <c r="I74" s="66"/>
      <c r="J74" s="66"/>
      <c r="K74" s="66"/>
      <c r="L74" s="66"/>
      <c r="M74" s="66"/>
      <c r="N74" s="66"/>
      <c r="O74" s="66"/>
      <c r="P74" s="66"/>
      <c r="Q74" s="66"/>
      <c r="T74" s="41"/>
    </row>
    <row r="75" spans="2:20">
      <c r="B75" s="42"/>
      <c r="I75" s="66"/>
      <c r="J75" s="66"/>
      <c r="K75" s="66"/>
      <c r="L75" s="66"/>
      <c r="M75" s="66"/>
      <c r="N75" s="66"/>
      <c r="O75" s="66"/>
      <c r="P75" s="66"/>
      <c r="Q75" s="66"/>
      <c r="T75" s="41"/>
    </row>
    <row r="76" spans="2:20" ht="15.6">
      <c r="B76" s="42"/>
      <c r="C76" s="63"/>
      <c r="D76" s="71"/>
      <c r="E76" s="72"/>
      <c r="F76" s="72"/>
      <c r="G76" s="72"/>
      <c r="H76" s="72"/>
      <c r="I76" s="66"/>
      <c r="J76" s="66"/>
      <c r="K76" s="66"/>
      <c r="L76" s="66"/>
      <c r="M76" s="66"/>
      <c r="N76" s="66"/>
      <c r="O76" s="66"/>
      <c r="P76" s="66"/>
      <c r="Q76" s="66"/>
      <c r="T76" s="41"/>
    </row>
    <row r="77" spans="2:20" ht="15.6">
      <c r="B77" s="42"/>
      <c r="C77" s="63"/>
      <c r="D77" s="71"/>
      <c r="E77" s="72"/>
      <c r="F77" s="72"/>
      <c r="G77" s="72"/>
      <c r="H77" s="72"/>
      <c r="I77" s="66"/>
      <c r="J77" s="66"/>
      <c r="K77" s="66"/>
      <c r="L77" s="66"/>
      <c r="M77" s="66"/>
      <c r="N77" s="66"/>
      <c r="O77" s="66"/>
      <c r="P77" s="66"/>
      <c r="Q77" s="66"/>
      <c r="T77" s="41"/>
    </row>
    <row r="78" spans="2:20" ht="14.45">
      <c r="B78" s="42"/>
      <c r="D78" s="71"/>
      <c r="E78" s="72"/>
      <c r="F78" s="72"/>
      <c r="G78" s="72"/>
      <c r="H78" s="72"/>
      <c r="I78" s="66"/>
      <c r="J78" s="66"/>
      <c r="K78" s="66"/>
      <c r="L78" s="66"/>
      <c r="M78" s="66"/>
      <c r="N78" s="66"/>
      <c r="O78" s="66"/>
      <c r="P78" s="66"/>
      <c r="Q78" s="66"/>
      <c r="T78" s="41"/>
    </row>
    <row r="79" spans="2:20" ht="14.45">
      <c r="B79" s="42"/>
      <c r="D79" s="71"/>
      <c r="E79" s="72"/>
      <c r="F79" s="72"/>
      <c r="G79" s="72"/>
      <c r="H79" s="72"/>
      <c r="I79" s="66"/>
      <c r="J79" s="66"/>
      <c r="K79" s="66"/>
      <c r="L79" s="66"/>
      <c r="M79" s="66"/>
      <c r="N79" s="66"/>
      <c r="O79" s="66"/>
      <c r="P79" s="66"/>
      <c r="Q79" s="66"/>
      <c r="T79" s="41"/>
    </row>
    <row r="80" spans="2:20" ht="14.45">
      <c r="B80" s="42"/>
      <c r="D80" s="71"/>
      <c r="E80" s="72"/>
      <c r="F80" s="72"/>
      <c r="G80" s="72"/>
      <c r="H80" s="72"/>
      <c r="I80" s="66"/>
      <c r="J80" s="66"/>
      <c r="K80" s="66"/>
      <c r="L80" s="66"/>
      <c r="M80" s="66"/>
      <c r="N80" s="66"/>
      <c r="O80" s="66"/>
      <c r="P80" s="66"/>
      <c r="Q80" s="66"/>
      <c r="T80" s="41"/>
    </row>
    <row r="81" spans="2:20" ht="15.6">
      <c r="B81" s="42"/>
      <c r="C81" s="63" t="s">
        <v>99</v>
      </c>
      <c r="D81" s="71"/>
      <c r="E81" s="72"/>
      <c r="F81" s="72"/>
      <c r="G81" s="72"/>
      <c r="H81" s="72"/>
      <c r="I81" s="66"/>
      <c r="J81" s="66"/>
      <c r="K81" s="66"/>
      <c r="L81" s="66"/>
      <c r="M81" s="66"/>
      <c r="N81" s="66"/>
      <c r="O81" s="66"/>
      <c r="P81" s="66"/>
      <c r="Q81" s="66"/>
      <c r="T81" s="41"/>
    </row>
    <row r="82" spans="2:20" ht="14.45">
      <c r="B82" s="42"/>
      <c r="D82" s="71"/>
      <c r="E82" s="72"/>
      <c r="F82" s="72"/>
      <c r="G82" s="72"/>
      <c r="H82" s="72"/>
      <c r="I82" s="66"/>
      <c r="J82" s="66"/>
      <c r="K82" s="66"/>
      <c r="L82" s="66"/>
      <c r="M82" s="66"/>
      <c r="N82" s="66"/>
      <c r="O82" s="66"/>
      <c r="P82" s="66"/>
      <c r="Q82" s="66"/>
      <c r="T82" s="41"/>
    </row>
    <row r="83" spans="2:20" ht="14.45">
      <c r="B83" s="42"/>
      <c r="D83" s="71"/>
      <c r="E83" s="72"/>
      <c r="F83" s="72"/>
      <c r="G83" s="72"/>
      <c r="H83" s="72"/>
      <c r="I83" s="66"/>
      <c r="J83" s="66"/>
      <c r="K83" s="66"/>
      <c r="L83" s="66"/>
      <c r="M83" s="66"/>
      <c r="N83" s="66"/>
      <c r="O83" s="66"/>
      <c r="P83" s="66"/>
      <c r="Q83" s="66"/>
      <c r="T83" s="41"/>
    </row>
    <row r="84" spans="2:20" ht="14.45">
      <c r="B84" s="42"/>
      <c r="D84" s="71"/>
      <c r="E84" s="72"/>
      <c r="F84" s="72"/>
      <c r="G84" s="72"/>
      <c r="H84" s="72"/>
      <c r="I84" s="66"/>
      <c r="J84" s="66"/>
      <c r="K84" s="66"/>
      <c r="L84" s="66"/>
      <c r="M84" s="66"/>
      <c r="N84" s="66"/>
      <c r="O84" s="66"/>
      <c r="P84" s="66"/>
      <c r="Q84" s="66"/>
      <c r="T84" s="41"/>
    </row>
    <row r="85" spans="2:20" ht="14.45">
      <c r="B85" s="42"/>
      <c r="D85" s="71"/>
      <c r="E85" s="72"/>
      <c r="F85" s="72"/>
      <c r="G85" s="72"/>
      <c r="H85" s="72"/>
      <c r="I85" s="66"/>
      <c r="J85" s="66"/>
      <c r="K85" s="66"/>
      <c r="L85" s="66"/>
      <c r="M85" s="66"/>
      <c r="N85" s="66"/>
      <c r="O85" s="66"/>
      <c r="P85" s="66"/>
      <c r="Q85" s="66"/>
      <c r="T85" s="41"/>
    </row>
    <row r="86" spans="2:20" ht="14.45">
      <c r="B86" s="42"/>
      <c r="D86" s="71"/>
      <c r="E86" s="72"/>
      <c r="F86" s="72"/>
      <c r="G86" s="72"/>
      <c r="H86" s="72"/>
      <c r="I86" s="66"/>
      <c r="J86" s="66"/>
      <c r="K86" s="66"/>
      <c r="L86" s="66"/>
      <c r="M86" s="66"/>
      <c r="N86" s="66"/>
      <c r="O86" s="66"/>
      <c r="P86" s="66"/>
      <c r="Q86" s="66"/>
      <c r="T86" s="41"/>
    </row>
    <row r="87" spans="2:20" ht="14.45">
      <c r="B87" s="42"/>
      <c r="D87" s="71"/>
      <c r="E87" s="72"/>
      <c r="F87" s="72"/>
      <c r="G87" s="72"/>
      <c r="H87" s="72"/>
      <c r="I87" s="66"/>
      <c r="J87" s="66"/>
      <c r="K87" s="66"/>
      <c r="L87" s="66"/>
      <c r="M87" s="66"/>
      <c r="N87" s="66"/>
      <c r="O87" s="66"/>
      <c r="P87" s="66"/>
      <c r="Q87" s="66"/>
      <c r="T87" s="41"/>
    </row>
    <row r="88" spans="2:20" ht="14.45">
      <c r="B88" s="42"/>
      <c r="D88" s="71"/>
      <c r="E88" s="72"/>
      <c r="F88" s="72"/>
      <c r="G88" s="72"/>
      <c r="H88" s="72"/>
      <c r="I88" s="66"/>
      <c r="J88" s="66"/>
      <c r="K88" s="66"/>
      <c r="L88" s="66"/>
      <c r="M88" s="66"/>
      <c r="N88" s="66"/>
      <c r="O88" s="66"/>
      <c r="P88" s="66"/>
      <c r="Q88" s="66"/>
      <c r="T88" s="41"/>
    </row>
    <row r="89" spans="2:20" ht="14.45">
      <c r="B89" s="42"/>
      <c r="D89" s="71"/>
      <c r="E89" s="72"/>
      <c r="F89" s="72"/>
      <c r="G89" s="72"/>
      <c r="H89" s="72"/>
      <c r="I89" s="66"/>
      <c r="J89" s="66"/>
      <c r="K89" s="66"/>
      <c r="L89" s="66"/>
      <c r="M89" s="66"/>
      <c r="N89" s="66"/>
      <c r="O89" s="66"/>
      <c r="P89" s="66"/>
      <c r="Q89" s="66"/>
      <c r="T89" s="41"/>
    </row>
    <row r="90" spans="2:20" ht="14.45">
      <c r="B90" s="42"/>
      <c r="D90" s="71"/>
      <c r="E90" s="72"/>
      <c r="F90" s="72"/>
      <c r="G90" s="72"/>
      <c r="H90" s="72"/>
      <c r="I90" s="66"/>
      <c r="J90" s="66"/>
      <c r="K90" s="66"/>
      <c r="L90" s="66"/>
      <c r="M90" s="66"/>
      <c r="N90" s="66"/>
      <c r="O90" s="66"/>
      <c r="P90" s="66"/>
      <c r="Q90" s="66"/>
      <c r="T90" s="41"/>
    </row>
    <row r="91" spans="2:20" ht="14.45">
      <c r="B91" s="42"/>
      <c r="D91" s="71"/>
      <c r="E91" s="72"/>
      <c r="F91" s="72"/>
      <c r="G91" s="72"/>
      <c r="H91" s="72"/>
      <c r="I91" s="66"/>
      <c r="J91" s="66"/>
      <c r="K91" s="66"/>
      <c r="L91" s="66"/>
      <c r="M91" s="66"/>
      <c r="N91" s="66"/>
      <c r="O91" s="66"/>
      <c r="P91" s="66"/>
      <c r="Q91" s="66"/>
      <c r="T91" s="41"/>
    </row>
    <row r="92" spans="2:20" ht="14.45">
      <c r="B92" s="42"/>
      <c r="D92" s="71"/>
      <c r="E92" s="72"/>
      <c r="F92" s="72"/>
      <c r="G92" s="72"/>
      <c r="H92" s="72"/>
      <c r="I92" s="66"/>
      <c r="J92" s="66"/>
      <c r="K92" s="66"/>
      <c r="L92" s="66"/>
      <c r="M92" s="66"/>
      <c r="N92" s="66"/>
      <c r="O92" s="66"/>
      <c r="P92" s="66"/>
      <c r="Q92" s="66"/>
      <c r="T92" s="41"/>
    </row>
    <row r="93" spans="2:20" ht="14.45">
      <c r="B93" s="42"/>
      <c r="D93" s="71"/>
      <c r="E93" s="72"/>
      <c r="F93" s="72"/>
      <c r="G93" s="72"/>
      <c r="H93" s="72"/>
      <c r="I93" s="66"/>
      <c r="J93" s="66"/>
      <c r="K93" s="66"/>
      <c r="L93" s="66"/>
      <c r="M93" s="66"/>
      <c r="N93" s="66"/>
      <c r="O93" s="66"/>
      <c r="P93" s="66"/>
      <c r="Q93" s="66"/>
      <c r="T93" s="41"/>
    </row>
    <row r="94" spans="2:20" ht="14.45">
      <c r="B94" s="42"/>
      <c r="D94" s="71"/>
      <c r="E94" s="72"/>
      <c r="F94" s="72"/>
      <c r="G94" s="72"/>
      <c r="H94" s="72"/>
      <c r="I94" s="66"/>
      <c r="J94" s="66"/>
      <c r="K94" s="66"/>
      <c r="L94" s="66"/>
      <c r="M94" s="66"/>
      <c r="N94" s="66"/>
      <c r="O94" s="66"/>
      <c r="P94" s="66"/>
      <c r="Q94" s="66"/>
      <c r="T94" s="41"/>
    </row>
    <row r="95" spans="2:20" ht="14.45">
      <c r="B95" s="42"/>
      <c r="D95" s="71"/>
      <c r="E95" s="72"/>
      <c r="F95" s="72"/>
      <c r="G95" s="72"/>
      <c r="H95" s="72"/>
      <c r="I95" s="66"/>
      <c r="J95" s="66"/>
      <c r="K95" s="66"/>
      <c r="L95" s="66"/>
      <c r="M95" s="66"/>
      <c r="N95" s="66"/>
      <c r="O95" s="66"/>
      <c r="P95" s="66"/>
      <c r="Q95" s="66"/>
      <c r="T95" s="41"/>
    </row>
    <row r="96" spans="2:20" ht="14.45">
      <c r="B96" s="42"/>
      <c r="D96" s="71"/>
      <c r="E96" s="72"/>
      <c r="F96" s="72"/>
      <c r="G96" s="72"/>
      <c r="H96" s="72"/>
      <c r="I96" s="66"/>
      <c r="J96" s="66"/>
      <c r="K96" s="66"/>
      <c r="L96" s="66"/>
      <c r="M96" s="66"/>
      <c r="N96" s="66"/>
      <c r="O96" s="66"/>
      <c r="P96" s="66"/>
      <c r="Q96" s="66"/>
      <c r="T96" s="41"/>
    </row>
    <row r="97" spans="2:20" ht="14.45">
      <c r="B97" s="42"/>
      <c r="D97" s="71"/>
      <c r="E97" s="72"/>
      <c r="F97" s="72"/>
      <c r="G97" s="72"/>
      <c r="H97" s="72"/>
      <c r="I97" s="66"/>
      <c r="J97" s="66"/>
      <c r="K97" s="66"/>
      <c r="L97" s="66"/>
      <c r="M97" s="66"/>
      <c r="N97" s="66"/>
      <c r="O97" s="66"/>
      <c r="P97" s="66"/>
      <c r="Q97" s="66"/>
      <c r="T97" s="41"/>
    </row>
    <row r="98" spans="2:20" ht="14.45">
      <c r="B98" s="42"/>
      <c r="D98" s="71"/>
      <c r="E98" s="72"/>
      <c r="F98" s="72"/>
      <c r="G98" s="72"/>
      <c r="H98" s="72"/>
      <c r="I98" s="66"/>
      <c r="J98" s="66"/>
      <c r="K98" s="66"/>
      <c r="L98" s="66"/>
      <c r="M98" s="66"/>
      <c r="N98" s="66"/>
      <c r="O98" s="66"/>
      <c r="P98" s="66"/>
      <c r="Q98" s="66"/>
      <c r="T98" s="41"/>
    </row>
    <row r="99" spans="2:20" ht="15.6">
      <c r="B99" s="42"/>
      <c r="D99" s="63" t="s">
        <v>100</v>
      </c>
      <c r="E99" s="72"/>
      <c r="F99" s="72"/>
      <c r="G99" s="72"/>
      <c r="H99" s="72"/>
      <c r="I99" s="66"/>
      <c r="J99" s="66"/>
      <c r="K99" s="66"/>
      <c r="L99" s="66"/>
      <c r="M99" s="66"/>
      <c r="N99" s="66"/>
      <c r="O99" s="66"/>
      <c r="P99" s="66"/>
      <c r="Q99" s="66"/>
      <c r="T99" s="41"/>
    </row>
    <row r="100" spans="2:20" ht="18" customHeight="1">
      <c r="B100" s="42"/>
      <c r="C100" s="63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T100" s="41"/>
    </row>
    <row r="101" spans="2:20" ht="33" customHeight="1" thickBot="1">
      <c r="B101" s="42"/>
      <c r="C101" s="63"/>
      <c r="D101" s="105" t="s">
        <v>101</v>
      </c>
      <c r="E101" s="106" t="s">
        <v>92</v>
      </c>
      <c r="F101" s="106" t="s">
        <v>102</v>
      </c>
      <c r="G101" s="66"/>
      <c r="N101" s="66"/>
      <c r="O101" s="66"/>
      <c r="P101" s="66"/>
      <c r="Q101" s="66"/>
      <c r="T101" s="41"/>
    </row>
    <row r="102" spans="2:20" s="95" customFormat="1" ht="25.35" customHeight="1">
      <c r="B102" s="96"/>
      <c r="C102" s="97"/>
      <c r="D102" s="98" t="s">
        <v>103</v>
      </c>
      <c r="E102" s="127">
        <f>COUNTIF('Contribuições por Dispositivos'!H:H,"Aceita")</f>
        <v>0</v>
      </c>
      <c r="F102" s="87">
        <f t="shared" ref="F102:F109" si="0">IFERROR(E102/$E$109,"")</f>
        <v>0</v>
      </c>
      <c r="G102" s="99"/>
      <c r="H102" s="82"/>
      <c r="L102" s="83"/>
      <c r="N102" s="99"/>
      <c r="O102" s="99"/>
      <c r="P102" s="99"/>
      <c r="Q102" s="99"/>
      <c r="T102" s="100"/>
    </row>
    <row r="103" spans="2:20" s="95" customFormat="1" ht="25.35" customHeight="1">
      <c r="B103" s="96"/>
      <c r="C103" s="97"/>
      <c r="D103" s="101" t="s">
        <v>104</v>
      </c>
      <c r="E103" s="126">
        <f>COUNTIF('Contribuições por Dispositivos'!H:H,"Não Aceita")</f>
        <v>0</v>
      </c>
      <c r="F103" s="88">
        <f t="shared" si="0"/>
        <v>0</v>
      </c>
      <c r="G103" s="99"/>
      <c r="H103" s="82"/>
      <c r="L103" s="83"/>
      <c r="N103" s="99"/>
      <c r="O103" s="99"/>
      <c r="P103" s="99"/>
      <c r="Q103" s="99"/>
      <c r="T103" s="100"/>
    </row>
    <row r="104" spans="2:20" s="95" customFormat="1" ht="30" customHeight="1">
      <c r="B104" s="96"/>
      <c r="C104" s="102"/>
      <c r="D104" s="109" t="s">
        <v>105</v>
      </c>
      <c r="E104" s="126">
        <f>COUNTIF('Contribuições por Dispositivos'!H:H,"Aceita parcialmente")</f>
        <v>1</v>
      </c>
      <c r="F104" s="88">
        <f t="shared" si="0"/>
        <v>1</v>
      </c>
      <c r="H104" s="84"/>
      <c r="L104" s="103"/>
      <c r="T104" s="100"/>
    </row>
    <row r="105" spans="2:20" s="95" customFormat="1" ht="25.35" customHeight="1">
      <c r="B105" s="96"/>
      <c r="D105" s="98" t="s">
        <v>106</v>
      </c>
      <c r="E105" s="126">
        <f>COUNTIF('Contribuições por Dispositivos'!H:H,"Inválida (Fora do escopo)")</f>
        <v>0</v>
      </c>
      <c r="F105" s="88">
        <f t="shared" si="0"/>
        <v>0</v>
      </c>
      <c r="H105" s="85"/>
      <c r="L105" s="103"/>
      <c r="T105" s="100"/>
    </row>
    <row r="106" spans="2:20" s="95" customFormat="1" ht="25.35" customHeight="1">
      <c r="B106" s="96"/>
      <c r="D106" s="98" t="s">
        <v>107</v>
      </c>
      <c r="E106" s="126">
        <f>COUNTIF('Contribuições por Dispositivos'!H:H,"Dúvida do participante")</f>
        <v>0</v>
      </c>
      <c r="F106" s="88">
        <f t="shared" si="0"/>
        <v>0</v>
      </c>
      <c r="L106" s="103"/>
      <c r="T106" s="100"/>
    </row>
    <row r="107" spans="2:20" s="95" customFormat="1" ht="25.35" customHeight="1">
      <c r="B107" s="96"/>
      <c r="D107" s="98" t="s">
        <v>108</v>
      </c>
      <c r="E107" s="126">
        <f>COUNTIF('Contribuições por Dispositivos'!H:H,"Sem clareza textual")</f>
        <v>0</v>
      </c>
      <c r="F107" s="88">
        <f t="shared" ref="F107" si="1">IFERROR(E107/$E$109,"")</f>
        <v>0</v>
      </c>
      <c r="L107" s="103"/>
      <c r="T107" s="100"/>
    </row>
    <row r="108" spans="2:20" s="95" customFormat="1" ht="25.35" customHeight="1">
      <c r="B108" s="96"/>
      <c r="D108" s="104" t="s">
        <v>109</v>
      </c>
      <c r="E108" s="125">
        <f>COUNTIF('Contribuições por Dispositivos'!H:H,"Sem sugestão")</f>
        <v>0</v>
      </c>
      <c r="F108" s="89">
        <f>IFERROR(E108/$E$109,"")</f>
        <v>0</v>
      </c>
      <c r="H108" s="86"/>
      <c r="L108" s="103"/>
      <c r="T108" s="100"/>
    </row>
    <row r="109" spans="2:20" ht="15">
      <c r="B109" s="42"/>
      <c r="C109" s="63"/>
      <c r="D109" s="90" t="s">
        <v>1</v>
      </c>
      <c r="E109" s="91">
        <f>SUBTOTAL(109,E102:E108)</f>
        <v>1</v>
      </c>
      <c r="F109" s="92">
        <f t="shared" si="0"/>
        <v>1</v>
      </c>
      <c r="G109" s="66"/>
      <c r="H109" s="66"/>
      <c r="L109" s="66"/>
      <c r="M109" s="66"/>
      <c r="N109" s="66"/>
      <c r="O109" s="66"/>
      <c r="P109" s="66"/>
      <c r="Q109" s="66"/>
      <c r="R109" s="66"/>
      <c r="S109" s="66"/>
      <c r="T109" s="41"/>
    </row>
    <row r="110" spans="2:20" ht="15">
      <c r="B110" s="42"/>
      <c r="C110" s="63"/>
      <c r="D110" s="70"/>
      <c r="E110" s="73"/>
      <c r="F110" s="74"/>
      <c r="G110" s="66"/>
      <c r="H110" s="66"/>
      <c r="L110" s="66"/>
      <c r="M110" s="66"/>
      <c r="N110" s="66"/>
      <c r="O110" s="66"/>
      <c r="P110" s="66"/>
      <c r="Q110" s="66"/>
      <c r="R110" s="66"/>
      <c r="S110" s="66"/>
      <c r="T110" s="41"/>
    </row>
    <row r="111" spans="2:20" ht="15">
      <c r="B111" s="42"/>
      <c r="C111" s="63"/>
      <c r="D111" s="70"/>
      <c r="E111" s="73"/>
      <c r="F111" s="74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41"/>
    </row>
    <row r="112" spans="2:20">
      <c r="B112" s="42"/>
      <c r="D112" s="116" t="s">
        <v>110</v>
      </c>
      <c r="E112" s="73"/>
      <c r="F112" s="74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41"/>
    </row>
    <row r="113" spans="2:20" ht="15">
      <c r="B113" s="42"/>
      <c r="C113" s="63"/>
      <c r="D113" s="116" t="s">
        <v>111</v>
      </c>
      <c r="E113" s="73"/>
      <c r="F113" s="74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41"/>
    </row>
    <row r="114" spans="2:20" ht="15">
      <c r="B114" s="42"/>
      <c r="C114" s="63"/>
      <c r="D114" s="116" t="s">
        <v>112</v>
      </c>
      <c r="E114" s="73"/>
      <c r="F114" s="74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41"/>
    </row>
    <row r="115" spans="2:20" ht="15">
      <c r="B115" s="42"/>
      <c r="C115" s="63"/>
      <c r="D115" s="116" t="s">
        <v>113</v>
      </c>
      <c r="E115" s="73"/>
      <c r="F115" s="74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41"/>
    </row>
    <row r="116" spans="2:20" ht="15">
      <c r="B116" s="42"/>
      <c r="C116" s="63"/>
      <c r="D116" s="116" t="s">
        <v>114</v>
      </c>
      <c r="E116" s="73"/>
      <c r="F116" s="74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41"/>
    </row>
    <row r="117" spans="2:20" ht="15">
      <c r="B117" s="42"/>
      <c r="C117" s="63"/>
      <c r="D117" s="116" t="s">
        <v>115</v>
      </c>
      <c r="E117" s="73"/>
      <c r="F117" s="74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41"/>
    </row>
    <row r="118" spans="2:20" ht="15">
      <c r="B118" s="42"/>
      <c r="C118" s="63"/>
      <c r="D118" s="116" t="s">
        <v>116</v>
      </c>
      <c r="E118" s="73"/>
      <c r="F118" s="74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41"/>
    </row>
    <row r="119" spans="2:20" ht="27.6" customHeight="1">
      <c r="B119" s="42"/>
      <c r="C119" s="63"/>
      <c r="D119" s="191" t="s">
        <v>117</v>
      </c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66"/>
      <c r="T119" s="41"/>
    </row>
    <row r="120" spans="2:20" ht="15">
      <c r="B120" s="42"/>
      <c r="C120" s="63"/>
      <c r="D120" s="70"/>
      <c r="E120" s="73"/>
      <c r="F120" s="74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41"/>
    </row>
    <row r="121" spans="2:20" ht="15">
      <c r="B121" s="42"/>
      <c r="C121" s="63"/>
      <c r="D121" s="70"/>
      <c r="E121" s="73"/>
      <c r="F121" s="74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41"/>
    </row>
    <row r="122" spans="2:20">
      <c r="B122" s="4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41"/>
    </row>
    <row r="123" spans="2:20" ht="13.5" thickBot="1"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9"/>
    </row>
    <row r="124" spans="2:20" ht="13.5" thickTop="1"/>
  </sheetData>
  <mergeCells count="1">
    <mergeCell ref="D119:R119"/>
  </mergeCells>
  <pageMargins left="0.511811024" right="0.511811024" top="0.78740157499999996" bottom="0.78740157499999996" header="0.31496062000000002" footer="0.31496062000000002"/>
  <pageSetup paperSize="9" orientation="portrait" r:id="rId4"/>
  <drawing r:id="rId5"/>
  <tableParts count="1">
    <tablePart r:id="rId6"/>
  </tableParts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8EAE-EF04-4E74-9B31-8C6330660D88}">
  <sheetPr codeName="Planilha6"/>
  <dimension ref="A1:N209"/>
  <sheetViews>
    <sheetView workbookViewId="0">
      <selection activeCell="G12" sqref="G12"/>
    </sheetView>
  </sheetViews>
  <sheetFormatPr defaultColWidth="8.85546875" defaultRowHeight="14.45"/>
  <cols>
    <col min="1" max="1" width="24.28515625" style="112" customWidth="1"/>
    <col min="2" max="4" width="23.28515625" style="110" customWidth="1"/>
    <col min="5" max="5" width="15.7109375" style="110" customWidth="1"/>
    <col min="6" max="6" width="16.140625" style="110" customWidth="1"/>
    <col min="7" max="7" width="8.85546875" style="110"/>
    <col min="8" max="8" width="22.28515625" style="110" customWidth="1"/>
    <col min="9" max="9" width="17" style="110" customWidth="1"/>
    <col min="10" max="12" width="8.85546875" style="110"/>
    <col min="13" max="13" width="20.28515625" style="110" customWidth="1"/>
    <col min="14" max="16384" width="8.85546875" style="110"/>
  </cols>
  <sheetData>
    <row r="1" spans="1:9" ht="87" customHeight="1">
      <c r="A1" s="113" t="s">
        <v>118</v>
      </c>
      <c r="B1" s="113" t="s">
        <v>119</v>
      </c>
      <c r="C1" s="113" t="s">
        <v>36</v>
      </c>
      <c r="D1" s="113" t="s">
        <v>120</v>
      </c>
      <c r="E1" s="113" t="s">
        <v>121</v>
      </c>
      <c r="F1" s="113" t="s">
        <v>34</v>
      </c>
      <c r="H1" s="113" t="s">
        <v>122</v>
      </c>
      <c r="I1" s="113" t="s">
        <v>92</v>
      </c>
    </row>
    <row r="2" spans="1:9">
      <c r="A2" s="114" t="s">
        <v>55</v>
      </c>
      <c r="B2" s="115" t="s">
        <v>56</v>
      </c>
      <c r="C2" s="115" t="s">
        <v>57</v>
      </c>
      <c r="D2" s="115" t="s">
        <v>58</v>
      </c>
      <c r="E2" s="115" t="s">
        <v>53</v>
      </c>
      <c r="F2" s="115"/>
      <c r="H2" s="144" t="s">
        <v>123</v>
      </c>
      <c r="I2" s="115">
        <v>0</v>
      </c>
    </row>
    <row r="3" spans="1:9" ht="14.45" customHeight="1">
      <c r="A3" s="114" t="s">
        <v>62</v>
      </c>
      <c r="B3" s="115" t="s">
        <v>18</v>
      </c>
      <c r="C3" s="115" t="s">
        <v>96</v>
      </c>
      <c r="D3" s="115" t="s">
        <v>68</v>
      </c>
      <c r="E3" s="115" t="s">
        <v>53</v>
      </c>
      <c r="F3" s="115" t="s">
        <v>64</v>
      </c>
      <c r="H3" s="144" t="s">
        <v>124</v>
      </c>
      <c r="I3" s="115">
        <v>0</v>
      </c>
    </row>
    <row r="4" spans="1:9" ht="14.45" customHeight="1">
      <c r="A4" s="114" t="s">
        <v>62</v>
      </c>
      <c r="B4" s="115" t="s">
        <v>18</v>
      </c>
      <c r="C4" s="115" t="s">
        <v>74</v>
      </c>
      <c r="D4" s="115" t="s">
        <v>76</v>
      </c>
      <c r="E4" s="115" t="s">
        <v>53</v>
      </c>
      <c r="F4" s="115" t="s">
        <v>73</v>
      </c>
      <c r="H4" s="144" t="s">
        <v>125</v>
      </c>
      <c r="I4" s="115">
        <v>0</v>
      </c>
    </row>
    <row r="5" spans="1:9" ht="14.45" customHeight="1">
      <c r="A5" s="114"/>
      <c r="B5" s="115"/>
      <c r="C5" s="115"/>
      <c r="D5" s="115"/>
      <c r="E5" s="115"/>
      <c r="F5" s="115"/>
      <c r="H5" s="144" t="s">
        <v>126</v>
      </c>
      <c r="I5" s="115">
        <v>0</v>
      </c>
    </row>
    <row r="6" spans="1:9" ht="14.45" customHeight="1">
      <c r="A6" s="114"/>
      <c r="B6" s="115"/>
      <c r="C6" s="115"/>
      <c r="D6" s="115"/>
      <c r="E6" s="115"/>
      <c r="F6" s="115"/>
      <c r="H6" s="144" t="s">
        <v>19</v>
      </c>
      <c r="I6" s="115">
        <v>1</v>
      </c>
    </row>
    <row r="7" spans="1:9" ht="14.45" customHeight="1">
      <c r="A7" s="114"/>
      <c r="B7" s="115"/>
      <c r="C7" s="115"/>
      <c r="D7" s="115"/>
      <c r="E7" s="115"/>
      <c r="F7" s="115"/>
      <c r="H7" s="144"/>
      <c r="I7" s="115"/>
    </row>
    <row r="8" spans="1:9" ht="14.45" customHeight="1">
      <c r="A8" s="114"/>
      <c r="B8" s="115"/>
      <c r="C8" s="115"/>
      <c r="D8" s="115"/>
      <c r="E8" s="115"/>
      <c r="F8" s="115"/>
      <c r="H8" s="144"/>
      <c r="I8" s="115"/>
    </row>
    <row r="9" spans="1:9" ht="14.45" customHeight="1">
      <c r="A9" s="114"/>
      <c r="B9" s="115"/>
      <c r="C9" s="115"/>
      <c r="D9" s="115"/>
      <c r="E9" s="115"/>
      <c r="F9" s="115"/>
      <c r="H9" s="144"/>
      <c r="I9" s="115"/>
    </row>
    <row r="10" spans="1:9" ht="14.45" customHeight="1">
      <c r="A10" s="114"/>
      <c r="B10" s="115"/>
      <c r="C10" s="115"/>
      <c r="D10" s="115"/>
      <c r="E10" s="115"/>
      <c r="F10" s="115"/>
      <c r="H10" s="144"/>
      <c r="I10" s="115"/>
    </row>
    <row r="11" spans="1:9" ht="14.45" customHeight="1">
      <c r="A11" s="114"/>
      <c r="B11" s="115"/>
      <c r="C11" s="115"/>
      <c r="D11" s="115"/>
      <c r="E11" s="115"/>
      <c r="F11" s="115"/>
      <c r="H11" s="144"/>
      <c r="I11" s="115"/>
    </row>
    <row r="12" spans="1:9" ht="14.45" customHeight="1">
      <c r="A12" s="114"/>
      <c r="B12" s="115"/>
      <c r="C12" s="115"/>
      <c r="D12" s="115"/>
      <c r="E12" s="115"/>
      <c r="F12" s="115"/>
      <c r="H12" s="115"/>
      <c r="I12" s="115"/>
    </row>
    <row r="13" spans="1:9" ht="14.45" customHeight="1">
      <c r="A13" s="114"/>
      <c r="B13" s="115"/>
      <c r="C13" s="115"/>
      <c r="D13" s="115"/>
      <c r="E13" s="115"/>
      <c r="F13" s="115"/>
      <c r="H13" s="115"/>
      <c r="I13" s="115"/>
    </row>
    <row r="14" spans="1:9" ht="14.45" customHeight="1">
      <c r="A14" s="114"/>
      <c r="B14" s="115"/>
      <c r="C14" s="115"/>
      <c r="D14" s="115"/>
      <c r="E14" s="115"/>
      <c r="F14" s="115"/>
      <c r="H14" s="115"/>
      <c r="I14" s="115"/>
    </row>
    <row r="15" spans="1:9" ht="14.45" customHeight="1">
      <c r="A15" s="114"/>
      <c r="B15" s="115"/>
      <c r="C15" s="115"/>
      <c r="D15" s="115"/>
      <c r="E15" s="115"/>
      <c r="F15" s="115"/>
      <c r="H15" s="115"/>
      <c r="I15" s="115"/>
    </row>
    <row r="16" spans="1:9" ht="14.45" customHeight="1">
      <c r="A16" s="114"/>
      <c r="B16" s="115"/>
      <c r="C16" s="115"/>
      <c r="D16" s="115"/>
      <c r="E16" s="115"/>
      <c r="F16" s="115"/>
      <c r="H16" s="115"/>
      <c r="I16" s="115"/>
    </row>
    <row r="17" spans="1:14" ht="14.45" customHeight="1">
      <c r="A17" s="114"/>
      <c r="B17" s="115"/>
      <c r="C17" s="115"/>
      <c r="D17" s="115"/>
      <c r="E17" s="115"/>
      <c r="F17" s="115"/>
      <c r="H17" s="115"/>
      <c r="I17" s="115"/>
    </row>
    <row r="18" spans="1:14" ht="14.45" customHeight="1">
      <c r="A18" s="114"/>
      <c r="B18" s="115"/>
      <c r="C18" s="115"/>
      <c r="D18" s="115"/>
      <c r="E18" s="115"/>
      <c r="F18" s="115"/>
      <c r="H18" s="115"/>
      <c r="I18" s="115"/>
    </row>
    <row r="19" spans="1:14" ht="14.45" customHeight="1">
      <c r="A19" s="114"/>
      <c r="B19" s="115"/>
      <c r="C19" s="115"/>
      <c r="D19" s="115"/>
      <c r="E19" s="115"/>
      <c r="F19" s="115"/>
      <c r="H19" s="115"/>
      <c r="I19" s="115"/>
    </row>
    <row r="20" spans="1:14" ht="14.45" customHeight="1">
      <c r="A20" s="114"/>
      <c r="B20" s="115"/>
      <c r="C20" s="115"/>
      <c r="D20" s="115"/>
      <c r="E20" s="115"/>
      <c r="F20" s="115"/>
      <c r="M20" s="115"/>
      <c r="N20" s="115"/>
    </row>
    <row r="21" spans="1:14" ht="14.45" customHeight="1">
      <c r="A21" s="114"/>
      <c r="B21" s="115"/>
      <c r="C21" s="115"/>
      <c r="D21" s="115"/>
      <c r="E21" s="115"/>
      <c r="F21" s="115"/>
      <c r="M21" s="115"/>
      <c r="N21" s="115"/>
    </row>
    <row r="22" spans="1:14" ht="14.45" customHeight="1">
      <c r="A22" s="114"/>
      <c r="C22" s="115"/>
      <c r="D22" s="115"/>
      <c r="E22" s="115"/>
      <c r="F22" s="115"/>
      <c r="M22" s="115"/>
      <c r="N22" s="115"/>
    </row>
    <row r="23" spans="1:14" ht="14.45" customHeight="1">
      <c r="A23" s="114"/>
      <c r="C23" s="115"/>
      <c r="D23" s="115"/>
      <c r="E23" s="115"/>
      <c r="F23" s="115"/>
      <c r="M23" s="115"/>
      <c r="N23" s="115"/>
    </row>
    <row r="24" spans="1:14" ht="14.45" customHeight="1">
      <c r="A24" s="114"/>
      <c r="B24" s="115"/>
      <c r="C24" s="115"/>
      <c r="D24" s="115"/>
      <c r="E24" s="115"/>
      <c r="F24" s="115"/>
      <c r="M24" s="115"/>
      <c r="N24" s="115"/>
    </row>
    <row r="25" spans="1:14" ht="14.45" customHeight="1">
      <c r="A25" s="114"/>
      <c r="B25" s="115"/>
      <c r="C25" s="115"/>
      <c r="D25" s="115"/>
      <c r="E25" s="115"/>
      <c r="F25" s="115"/>
      <c r="M25" s="115"/>
      <c r="N25" s="115"/>
    </row>
    <row r="26" spans="1:14" ht="14.45" customHeight="1">
      <c r="A26" s="114"/>
      <c r="B26" s="115"/>
      <c r="C26" s="115"/>
      <c r="D26" s="115"/>
      <c r="E26" s="115"/>
      <c r="F26" s="115"/>
      <c r="M26" s="115"/>
      <c r="N26" s="115"/>
    </row>
    <row r="27" spans="1:14" ht="14.45" customHeight="1">
      <c r="A27" s="114"/>
      <c r="B27" s="115"/>
      <c r="C27" s="115"/>
      <c r="D27" s="115"/>
      <c r="E27" s="115"/>
      <c r="F27" s="115"/>
      <c r="M27" s="115"/>
      <c r="N27" s="115"/>
    </row>
    <row r="28" spans="1:14" ht="14.45" customHeight="1">
      <c r="A28" s="114"/>
      <c r="C28" s="115"/>
      <c r="D28" s="115"/>
      <c r="E28" s="115"/>
      <c r="F28" s="115"/>
      <c r="M28" s="115"/>
      <c r="N28" s="115"/>
    </row>
    <row r="29" spans="1:14" ht="14.45" customHeight="1">
      <c r="A29" s="114"/>
      <c r="C29" s="115"/>
      <c r="D29" s="115"/>
      <c r="E29" s="115"/>
      <c r="F29" s="115"/>
      <c r="M29" s="115"/>
      <c r="N29" s="115"/>
    </row>
    <row r="30" spans="1:14">
      <c r="A30" s="114"/>
      <c r="B30" s="115"/>
      <c r="C30" s="115"/>
      <c r="D30" s="115"/>
      <c r="E30" s="115"/>
      <c r="F30" s="115"/>
      <c r="M30" s="115"/>
      <c r="N30" s="115"/>
    </row>
    <row r="31" spans="1:14">
      <c r="A31" s="114"/>
      <c r="B31" s="115"/>
      <c r="C31" s="115"/>
      <c r="D31" s="115"/>
      <c r="E31" s="115"/>
      <c r="F31" s="115"/>
      <c r="M31" s="115"/>
      <c r="N31" s="115"/>
    </row>
    <row r="32" spans="1:14">
      <c r="A32" s="114"/>
      <c r="B32" s="115"/>
      <c r="C32" s="115"/>
      <c r="D32" s="115"/>
      <c r="E32" s="115"/>
      <c r="F32" s="115"/>
      <c r="M32" s="115"/>
      <c r="N32" s="115"/>
    </row>
    <row r="33" spans="1:14">
      <c r="A33" s="114"/>
      <c r="B33" s="115"/>
      <c r="C33" s="115"/>
      <c r="D33" s="115"/>
      <c r="E33" s="115"/>
      <c r="F33" s="115"/>
      <c r="M33" s="115"/>
      <c r="N33" s="115"/>
    </row>
    <row r="34" spans="1:14">
      <c r="A34" s="114"/>
      <c r="C34" s="115"/>
      <c r="D34" s="115"/>
      <c r="E34" s="115"/>
      <c r="F34" s="115"/>
      <c r="M34" s="115"/>
      <c r="N34" s="115"/>
    </row>
    <row r="35" spans="1:14">
      <c r="A35" s="114"/>
      <c r="C35" s="115"/>
      <c r="D35" s="115"/>
      <c r="E35" s="115"/>
      <c r="F35" s="115"/>
      <c r="M35" s="115"/>
      <c r="N35" s="115"/>
    </row>
    <row r="36" spans="1:14">
      <c r="A36" s="138"/>
      <c r="B36" s="115"/>
      <c r="C36" s="115"/>
      <c r="D36" s="115"/>
      <c r="E36" s="115"/>
      <c r="F36" s="115"/>
      <c r="M36" s="115"/>
      <c r="N36" s="115"/>
    </row>
    <row r="37" spans="1:14">
      <c r="A37" s="138"/>
      <c r="B37" s="115"/>
      <c r="C37" s="115"/>
      <c r="D37" s="115"/>
      <c r="E37" s="115"/>
      <c r="F37" s="115"/>
    </row>
    <row r="38" spans="1:14">
      <c r="A38" s="138"/>
      <c r="B38" s="115"/>
      <c r="C38" s="115"/>
      <c r="D38" s="115"/>
      <c r="E38" s="115"/>
      <c r="F38" s="115"/>
    </row>
    <row r="39" spans="1:14">
      <c r="A39" s="138"/>
      <c r="B39" s="115"/>
      <c r="C39" s="115"/>
      <c r="D39" s="115"/>
      <c r="E39" s="115"/>
      <c r="F39" s="115"/>
    </row>
    <row r="40" spans="1:14">
      <c r="A40" s="138"/>
      <c r="B40" s="115"/>
      <c r="C40" s="115"/>
      <c r="D40" s="115"/>
      <c r="E40" s="115"/>
      <c r="F40" s="115"/>
    </row>
    <row r="41" spans="1:14">
      <c r="A41" s="138"/>
      <c r="B41" s="115"/>
      <c r="C41" s="115"/>
      <c r="D41" s="115"/>
      <c r="E41" s="115"/>
      <c r="F41" s="115"/>
    </row>
    <row r="42" spans="1:14">
      <c r="A42" s="138"/>
      <c r="B42" s="115"/>
      <c r="C42" s="115"/>
      <c r="D42" s="115"/>
      <c r="E42" s="115"/>
      <c r="F42" s="115"/>
    </row>
    <row r="43" spans="1:14">
      <c r="A43" s="138"/>
      <c r="B43" s="115"/>
      <c r="C43" s="115"/>
      <c r="D43" s="115"/>
      <c r="E43" s="115"/>
      <c r="F43" s="115"/>
    </row>
    <row r="44" spans="1:14">
      <c r="A44" s="138"/>
      <c r="B44" s="115"/>
      <c r="C44" s="115"/>
      <c r="D44" s="115"/>
      <c r="E44" s="115"/>
      <c r="F44" s="115"/>
    </row>
    <row r="45" spans="1:14">
      <c r="A45" s="138"/>
      <c r="B45" s="115"/>
      <c r="C45" s="115"/>
      <c r="D45" s="115"/>
      <c r="E45" s="115"/>
      <c r="F45" s="115"/>
    </row>
    <row r="46" spans="1:14">
      <c r="A46" s="138"/>
      <c r="B46" s="115"/>
      <c r="C46" s="115"/>
      <c r="D46" s="115"/>
      <c r="E46" s="115"/>
      <c r="F46" s="115"/>
    </row>
    <row r="47" spans="1:14">
      <c r="A47" s="138"/>
      <c r="B47" s="115"/>
      <c r="C47" s="115"/>
      <c r="D47" s="115"/>
      <c r="E47" s="115"/>
      <c r="F47" s="115"/>
    </row>
    <row r="48" spans="1:14">
      <c r="A48" s="138"/>
      <c r="B48" s="115"/>
      <c r="C48" s="115"/>
      <c r="D48" s="115"/>
      <c r="E48" s="115"/>
      <c r="F48" s="115"/>
    </row>
    <row r="49" spans="1:6">
      <c r="A49" s="138"/>
      <c r="B49" s="115"/>
      <c r="C49" s="115"/>
      <c r="D49" s="115"/>
      <c r="E49" s="115"/>
      <c r="F49" s="115"/>
    </row>
    <row r="50" spans="1:6">
      <c r="A50" s="138"/>
      <c r="B50" s="115"/>
      <c r="C50" s="115"/>
      <c r="D50" s="115"/>
      <c r="E50" s="115"/>
      <c r="F50" s="115"/>
    </row>
    <row r="51" spans="1:6">
      <c r="A51" s="138"/>
      <c r="B51" s="115"/>
      <c r="C51" s="115"/>
      <c r="D51" s="115"/>
      <c r="E51" s="115"/>
      <c r="F51" s="115"/>
    </row>
    <row r="52" spans="1:6">
      <c r="A52" s="138"/>
      <c r="B52" s="115"/>
      <c r="C52" s="115"/>
      <c r="D52" s="115"/>
      <c r="E52" s="115"/>
      <c r="F52" s="115"/>
    </row>
    <row r="53" spans="1:6">
      <c r="A53" s="138"/>
      <c r="B53" s="115"/>
      <c r="C53" s="115"/>
      <c r="D53" s="115"/>
      <c r="E53" s="115"/>
      <c r="F53" s="115"/>
    </row>
    <row r="54" spans="1:6">
      <c r="A54" s="138"/>
      <c r="B54" s="115"/>
      <c r="C54" s="115"/>
      <c r="D54" s="115"/>
      <c r="E54" s="115"/>
      <c r="F54" s="115"/>
    </row>
    <row r="55" spans="1:6">
      <c r="A55" s="138"/>
      <c r="B55" s="115"/>
      <c r="C55" s="115"/>
      <c r="D55" s="115"/>
      <c r="E55" s="115"/>
      <c r="F55" s="115"/>
    </row>
    <row r="56" spans="1:6">
      <c r="A56" s="138"/>
      <c r="B56" s="115"/>
      <c r="C56" s="115"/>
      <c r="D56" s="115"/>
      <c r="E56" s="115"/>
      <c r="F56" s="115"/>
    </row>
    <row r="57" spans="1:6">
      <c r="A57" s="138"/>
      <c r="B57" s="115"/>
      <c r="C57" s="115"/>
      <c r="D57" s="115"/>
      <c r="E57" s="115"/>
      <c r="F57" s="115"/>
    </row>
    <row r="58" spans="1:6">
      <c r="A58" s="138"/>
      <c r="B58" s="115"/>
      <c r="C58" s="115"/>
      <c r="D58" s="115"/>
      <c r="E58" s="115"/>
      <c r="F58" s="115"/>
    </row>
    <row r="59" spans="1:6">
      <c r="A59" s="138"/>
      <c r="B59" s="115"/>
      <c r="C59" s="115"/>
      <c r="D59" s="115"/>
      <c r="E59" s="115"/>
      <c r="F59" s="115"/>
    </row>
    <row r="60" spans="1:6">
      <c r="A60" s="138"/>
      <c r="B60" s="115"/>
      <c r="C60" s="115"/>
      <c r="D60" s="115"/>
      <c r="E60" s="115"/>
      <c r="F60" s="115"/>
    </row>
    <row r="61" spans="1:6">
      <c r="A61" s="138"/>
      <c r="B61" s="115"/>
      <c r="C61" s="115"/>
      <c r="D61" s="115"/>
      <c r="E61" s="115"/>
      <c r="F61" s="115"/>
    </row>
    <row r="62" spans="1:6">
      <c r="A62" s="138"/>
      <c r="B62" s="115"/>
      <c r="C62" s="115"/>
      <c r="D62" s="115"/>
      <c r="E62" s="115"/>
      <c r="F62" s="115"/>
    </row>
    <row r="63" spans="1:6">
      <c r="A63" s="138"/>
      <c r="B63" s="115"/>
      <c r="C63" s="115"/>
      <c r="D63" s="115"/>
      <c r="E63" s="115"/>
      <c r="F63" s="115"/>
    </row>
    <row r="64" spans="1:6">
      <c r="A64" s="138"/>
      <c r="B64" s="115"/>
      <c r="C64" s="115"/>
      <c r="D64" s="115"/>
      <c r="E64" s="115"/>
      <c r="F64" s="115"/>
    </row>
    <row r="65" spans="1:6">
      <c r="A65" s="138"/>
      <c r="B65" s="115"/>
      <c r="C65" s="115"/>
      <c r="D65" s="115"/>
      <c r="E65" s="115"/>
      <c r="F65" s="115"/>
    </row>
    <row r="66" spans="1:6">
      <c r="A66" s="138"/>
      <c r="B66" s="115"/>
      <c r="C66" s="115"/>
      <c r="D66" s="115"/>
      <c r="E66" s="115"/>
      <c r="F66" s="115"/>
    </row>
    <row r="67" spans="1:6">
      <c r="A67" s="138"/>
      <c r="B67" s="115"/>
      <c r="C67" s="115"/>
      <c r="D67" s="115"/>
      <c r="E67" s="115"/>
      <c r="F67" s="115"/>
    </row>
    <row r="68" spans="1:6">
      <c r="A68" s="138"/>
      <c r="B68" s="115"/>
      <c r="C68" s="115"/>
      <c r="D68" s="115"/>
      <c r="E68" s="115"/>
      <c r="F68" s="115"/>
    </row>
    <row r="69" spans="1:6">
      <c r="A69" s="138"/>
      <c r="B69" s="115"/>
      <c r="C69" s="115"/>
      <c r="D69" s="115"/>
      <c r="E69" s="115"/>
      <c r="F69" s="115"/>
    </row>
    <row r="70" spans="1:6">
      <c r="A70" s="138"/>
      <c r="B70" s="115"/>
      <c r="C70" s="115"/>
      <c r="D70" s="115"/>
      <c r="E70" s="115"/>
      <c r="F70" s="115"/>
    </row>
    <row r="71" spans="1:6">
      <c r="A71" s="138"/>
      <c r="B71" s="115"/>
      <c r="C71" s="115"/>
      <c r="D71" s="115"/>
      <c r="E71" s="115"/>
      <c r="F71" s="115"/>
    </row>
    <row r="72" spans="1:6">
      <c r="A72" s="138"/>
      <c r="B72" s="115"/>
      <c r="C72" s="115"/>
      <c r="D72" s="115"/>
      <c r="E72" s="115"/>
      <c r="F72" s="115"/>
    </row>
    <row r="73" spans="1:6">
      <c r="A73" s="138"/>
      <c r="B73" s="115"/>
      <c r="C73" s="115"/>
      <c r="D73" s="115"/>
      <c r="E73" s="115"/>
      <c r="F73" s="115"/>
    </row>
    <row r="74" spans="1:6">
      <c r="A74" s="138"/>
      <c r="B74" s="115"/>
      <c r="C74" s="115"/>
      <c r="D74" s="115"/>
      <c r="E74" s="115"/>
      <c r="F74" s="115"/>
    </row>
    <row r="75" spans="1:6">
      <c r="A75" s="138"/>
      <c r="B75" s="115"/>
      <c r="C75" s="115"/>
      <c r="D75" s="115"/>
      <c r="E75" s="115"/>
      <c r="F75" s="115"/>
    </row>
    <row r="76" spans="1:6">
      <c r="A76" s="138"/>
      <c r="B76" s="115"/>
      <c r="C76" s="115"/>
      <c r="D76" s="115"/>
      <c r="E76" s="115"/>
      <c r="F76" s="115"/>
    </row>
    <row r="77" spans="1:6">
      <c r="A77" s="138"/>
      <c r="B77" s="115"/>
      <c r="C77" s="115"/>
      <c r="D77" s="115"/>
      <c r="E77" s="115"/>
      <c r="F77" s="115"/>
    </row>
    <row r="78" spans="1:6">
      <c r="A78" s="138"/>
      <c r="B78" s="115"/>
      <c r="C78" s="115"/>
      <c r="D78" s="115"/>
      <c r="E78" s="115"/>
      <c r="F78" s="115"/>
    </row>
    <row r="79" spans="1:6">
      <c r="A79" s="138"/>
      <c r="B79" s="115"/>
      <c r="C79" s="115"/>
      <c r="D79" s="115"/>
      <c r="E79" s="115"/>
      <c r="F79" s="115"/>
    </row>
    <row r="80" spans="1:6">
      <c r="A80" s="138"/>
      <c r="B80" s="115"/>
      <c r="C80" s="115"/>
      <c r="D80" s="115"/>
      <c r="E80" s="115"/>
      <c r="F80" s="115"/>
    </row>
    <row r="81" spans="1:6">
      <c r="A81" s="138"/>
      <c r="B81" s="115"/>
      <c r="C81" s="115"/>
      <c r="D81" s="115"/>
      <c r="E81" s="115"/>
      <c r="F81" s="115"/>
    </row>
    <row r="82" spans="1:6">
      <c r="A82" s="137"/>
      <c r="C82" s="115"/>
      <c r="D82" s="115"/>
      <c r="E82" s="115"/>
      <c r="F82" s="115"/>
    </row>
    <row r="83" spans="1:6">
      <c r="A83" s="137"/>
      <c r="C83" s="115"/>
      <c r="D83" s="115"/>
      <c r="E83" s="115"/>
      <c r="F83" s="115"/>
    </row>
    <row r="84" spans="1:6">
      <c r="A84" s="137"/>
      <c r="C84" s="115"/>
      <c r="D84" s="115"/>
      <c r="E84" s="115"/>
      <c r="F84" s="115"/>
    </row>
    <row r="85" spans="1:6">
      <c r="A85" s="138"/>
      <c r="C85" s="115"/>
      <c r="D85" s="115"/>
      <c r="E85" s="115"/>
      <c r="F85" s="115"/>
    </row>
    <row r="86" spans="1:6">
      <c r="A86" s="138"/>
      <c r="C86" s="115"/>
      <c r="D86" s="115"/>
      <c r="E86" s="115"/>
      <c r="F86" s="115"/>
    </row>
    <row r="87" spans="1:6">
      <c r="A87" s="138"/>
      <c r="C87" s="115"/>
      <c r="D87" s="115"/>
      <c r="E87" s="115"/>
      <c r="F87" s="115"/>
    </row>
    <row r="88" spans="1:6">
      <c r="A88" s="138"/>
      <c r="C88" s="115"/>
      <c r="D88" s="115"/>
      <c r="E88" s="115"/>
      <c r="F88" s="115"/>
    </row>
    <row r="89" spans="1:6">
      <c r="A89" s="138"/>
      <c r="C89" s="115"/>
      <c r="D89" s="115"/>
      <c r="E89" s="115"/>
      <c r="F89" s="115"/>
    </row>
    <row r="90" spans="1:6">
      <c r="A90" s="115"/>
      <c r="B90" s="136"/>
      <c r="C90" s="115"/>
      <c r="D90" s="115"/>
    </row>
    <row r="91" spans="1:6">
      <c r="A91" s="115"/>
      <c r="B91" s="136"/>
      <c r="C91" s="115"/>
      <c r="D91" s="115"/>
    </row>
    <row r="92" spans="1:6">
      <c r="A92" s="115"/>
      <c r="B92" s="136"/>
      <c r="C92" s="115"/>
      <c r="D92" s="115"/>
    </row>
    <row r="93" spans="1:6">
      <c r="A93" s="115"/>
      <c r="B93" s="136"/>
      <c r="C93" s="115"/>
      <c r="D93" s="115"/>
    </row>
    <row r="94" spans="1:6">
      <c r="A94" s="115"/>
      <c r="B94" s="136"/>
      <c r="C94" s="115"/>
      <c r="D94" s="115"/>
    </row>
    <row r="95" spans="1:6">
      <c r="A95" s="115"/>
      <c r="B95" s="136"/>
      <c r="C95" s="115"/>
      <c r="D95" s="115"/>
    </row>
    <row r="96" spans="1:6">
      <c r="A96" s="115"/>
      <c r="B96" s="136"/>
      <c r="C96" s="115"/>
      <c r="D96" s="115"/>
    </row>
    <row r="97" spans="1:4">
      <c r="A97" s="115"/>
      <c r="B97" s="136"/>
      <c r="C97" s="115"/>
      <c r="D97" s="115"/>
    </row>
    <row r="98" spans="1:4">
      <c r="A98" s="115"/>
      <c r="B98" s="136"/>
      <c r="C98" s="115"/>
      <c r="D98" s="115"/>
    </row>
    <row r="99" spans="1:4">
      <c r="A99" s="115"/>
      <c r="B99" s="136"/>
      <c r="C99" s="115"/>
      <c r="D99" s="115"/>
    </row>
    <row r="100" spans="1:4">
      <c r="A100" s="115"/>
      <c r="B100" s="136"/>
      <c r="C100" s="115"/>
      <c r="D100" s="115"/>
    </row>
    <row r="101" spans="1:4">
      <c r="A101" s="115"/>
      <c r="B101" s="136"/>
      <c r="C101" s="115"/>
      <c r="D101" s="115"/>
    </row>
    <row r="102" spans="1:4">
      <c r="A102" s="115"/>
      <c r="B102" s="136"/>
      <c r="C102" s="115"/>
      <c r="D102" s="115"/>
    </row>
    <row r="103" spans="1:4">
      <c r="A103" s="115"/>
      <c r="B103" s="136"/>
      <c r="C103" s="115"/>
      <c r="D103" s="115"/>
    </row>
    <row r="104" spans="1:4">
      <c r="A104" s="115"/>
      <c r="B104" s="136"/>
      <c r="C104" s="115"/>
      <c r="D104" s="115"/>
    </row>
    <row r="105" spans="1:4">
      <c r="A105" s="115"/>
      <c r="B105" s="136"/>
      <c r="C105" s="115"/>
      <c r="D105" s="115"/>
    </row>
    <row r="106" spans="1:4">
      <c r="A106" s="115"/>
      <c r="B106" s="136"/>
      <c r="C106" s="115"/>
      <c r="D106" s="115"/>
    </row>
    <row r="107" spans="1:4">
      <c r="A107" s="115"/>
      <c r="B107" s="136"/>
      <c r="C107" s="115"/>
      <c r="D107" s="115"/>
    </row>
    <row r="108" spans="1:4">
      <c r="A108" s="115"/>
      <c r="B108" s="136"/>
      <c r="C108" s="115"/>
      <c r="D108" s="115"/>
    </row>
    <row r="109" spans="1:4">
      <c r="A109" s="115"/>
      <c r="B109" s="136"/>
      <c r="C109" s="115"/>
      <c r="D109" s="115"/>
    </row>
    <row r="110" spans="1:4">
      <c r="A110" s="115"/>
      <c r="B110" s="136"/>
      <c r="C110" s="115"/>
      <c r="D110" s="115"/>
    </row>
    <row r="111" spans="1:4">
      <c r="A111" s="115"/>
      <c r="B111" s="136"/>
      <c r="C111" s="115"/>
      <c r="D111" s="115"/>
    </row>
    <row r="112" spans="1:4">
      <c r="A112" s="115"/>
      <c r="B112" s="136"/>
      <c r="C112" s="115"/>
      <c r="D112" s="115"/>
    </row>
    <row r="113" spans="1:4">
      <c r="A113" s="115"/>
      <c r="B113" s="136"/>
      <c r="C113" s="115"/>
      <c r="D113" s="115"/>
    </row>
    <row r="114" spans="1:4">
      <c r="A114" s="115"/>
      <c r="B114" s="136"/>
      <c r="C114" s="115"/>
      <c r="D114" s="115"/>
    </row>
    <row r="115" spans="1:4">
      <c r="A115" s="115"/>
      <c r="B115" s="136"/>
      <c r="C115" s="115"/>
      <c r="D115" s="115"/>
    </row>
    <row r="116" spans="1:4">
      <c r="A116" s="115"/>
      <c r="B116" s="136"/>
      <c r="C116" s="115"/>
      <c r="D116" s="115"/>
    </row>
    <row r="117" spans="1:4">
      <c r="A117" s="115"/>
      <c r="B117" s="136"/>
      <c r="C117" s="115"/>
      <c r="D117" s="115"/>
    </row>
    <row r="118" spans="1:4">
      <c r="A118" s="115"/>
      <c r="B118" s="136"/>
      <c r="C118" s="115"/>
      <c r="D118" s="115"/>
    </row>
    <row r="119" spans="1:4">
      <c r="A119" s="115"/>
      <c r="B119" s="136"/>
      <c r="C119" s="115"/>
      <c r="D119" s="115"/>
    </row>
    <row r="120" spans="1:4">
      <c r="A120" s="115"/>
      <c r="B120" s="136"/>
      <c r="C120" s="115"/>
      <c r="D120" s="115"/>
    </row>
    <row r="121" spans="1:4">
      <c r="A121" s="115"/>
      <c r="B121" s="136"/>
      <c r="C121" s="115"/>
      <c r="D121" s="115"/>
    </row>
    <row r="122" spans="1:4">
      <c r="A122" s="115"/>
      <c r="B122" s="115"/>
      <c r="C122" s="115"/>
      <c r="D122" s="115"/>
    </row>
    <row r="123" spans="1:4">
      <c r="A123" s="115"/>
      <c r="B123" s="115"/>
      <c r="C123" s="115"/>
      <c r="D123" s="115"/>
    </row>
    <row r="124" spans="1:4">
      <c r="A124" s="115"/>
      <c r="B124" s="115"/>
      <c r="C124" s="115"/>
      <c r="D124" s="115"/>
    </row>
    <row r="125" spans="1:4">
      <c r="A125" s="115"/>
      <c r="B125" s="115"/>
      <c r="C125" s="115"/>
      <c r="D125" s="115"/>
    </row>
    <row r="126" spans="1:4">
      <c r="A126" s="115"/>
      <c r="B126" s="115"/>
      <c r="C126" s="115"/>
      <c r="D126" s="115"/>
    </row>
    <row r="127" spans="1:4">
      <c r="A127" s="115"/>
      <c r="B127" s="115"/>
      <c r="C127" s="115"/>
      <c r="D127" s="115"/>
    </row>
    <row r="128" spans="1:4">
      <c r="A128" s="115"/>
      <c r="B128" s="115"/>
      <c r="C128" s="115"/>
      <c r="D128" s="115"/>
    </row>
    <row r="129" spans="1:4">
      <c r="A129" s="115"/>
      <c r="B129" s="115"/>
      <c r="C129" s="115"/>
      <c r="D129" s="115"/>
    </row>
    <row r="130" spans="1:4">
      <c r="A130" s="115"/>
      <c r="B130" s="115"/>
      <c r="C130" s="115"/>
      <c r="D130" s="115"/>
    </row>
    <row r="131" spans="1:4">
      <c r="A131" s="115"/>
      <c r="B131" s="115"/>
      <c r="C131" s="115"/>
      <c r="D131" s="115"/>
    </row>
    <row r="132" spans="1:4">
      <c r="A132" s="115"/>
      <c r="B132" s="115"/>
      <c r="C132" s="115"/>
      <c r="D132" s="115"/>
    </row>
    <row r="133" spans="1:4">
      <c r="A133" s="115"/>
      <c r="B133" s="115"/>
      <c r="C133" s="115"/>
      <c r="D133" s="115"/>
    </row>
    <row r="134" spans="1:4">
      <c r="A134" s="115"/>
      <c r="B134" s="115"/>
      <c r="C134" s="115"/>
      <c r="D134" s="115"/>
    </row>
    <row r="135" spans="1:4">
      <c r="A135" s="115"/>
      <c r="B135" s="115"/>
      <c r="C135" s="115"/>
      <c r="D135" s="115"/>
    </row>
    <row r="136" spans="1:4">
      <c r="A136" s="115"/>
      <c r="B136" s="115"/>
      <c r="C136" s="115"/>
      <c r="D136" s="115"/>
    </row>
    <row r="137" spans="1:4">
      <c r="A137" s="115"/>
      <c r="B137" s="115"/>
      <c r="C137" s="115"/>
      <c r="D137" s="115"/>
    </row>
    <row r="138" spans="1:4">
      <c r="A138" s="115"/>
      <c r="B138" s="115"/>
      <c r="C138" s="115"/>
      <c r="D138" s="115"/>
    </row>
    <row r="139" spans="1:4">
      <c r="A139" s="115"/>
      <c r="B139" s="115"/>
      <c r="C139" s="115"/>
      <c r="D139" s="115"/>
    </row>
    <row r="140" spans="1:4">
      <c r="A140" s="115"/>
      <c r="B140" s="115"/>
      <c r="C140" s="115"/>
      <c r="D140" s="115"/>
    </row>
    <row r="141" spans="1:4">
      <c r="A141" s="115"/>
      <c r="B141" s="115"/>
      <c r="C141" s="115"/>
      <c r="D141" s="115"/>
    </row>
    <row r="142" spans="1:4">
      <c r="A142" s="115"/>
      <c r="B142" s="115"/>
      <c r="C142" s="115"/>
      <c r="D142" s="115"/>
    </row>
    <row r="143" spans="1:4">
      <c r="A143" s="115"/>
      <c r="B143" s="115"/>
      <c r="C143" s="115"/>
      <c r="D143" s="115"/>
    </row>
    <row r="144" spans="1:4">
      <c r="A144" s="115"/>
      <c r="B144" s="115"/>
      <c r="C144" s="115"/>
      <c r="D144" s="115"/>
    </row>
    <row r="145" spans="1:4">
      <c r="A145" s="115"/>
      <c r="B145" s="115"/>
      <c r="C145" s="115"/>
      <c r="D145" s="115"/>
    </row>
    <row r="146" spans="1:4">
      <c r="A146" s="115"/>
      <c r="B146" s="115"/>
      <c r="C146" s="115"/>
      <c r="D146" s="115"/>
    </row>
    <row r="147" spans="1:4">
      <c r="A147" s="115"/>
      <c r="B147" s="115"/>
      <c r="C147" s="115"/>
      <c r="D147" s="115"/>
    </row>
    <row r="148" spans="1:4">
      <c r="A148" s="115"/>
      <c r="B148" s="115"/>
      <c r="C148" s="115"/>
      <c r="D148" s="115"/>
    </row>
    <row r="149" spans="1:4">
      <c r="A149" s="115"/>
      <c r="B149" s="115"/>
      <c r="C149" s="115"/>
      <c r="D149" s="115"/>
    </row>
    <row r="150" spans="1:4">
      <c r="A150" s="115"/>
      <c r="B150" s="115"/>
      <c r="C150" s="115"/>
      <c r="D150" s="115"/>
    </row>
    <row r="151" spans="1:4">
      <c r="A151" s="115"/>
      <c r="B151" s="115"/>
      <c r="C151" s="115"/>
      <c r="D151" s="115"/>
    </row>
    <row r="152" spans="1:4">
      <c r="A152" s="115"/>
      <c r="B152" s="115"/>
      <c r="C152" s="115"/>
      <c r="D152" s="115"/>
    </row>
    <row r="153" spans="1:4">
      <c r="A153" s="115"/>
      <c r="B153" s="115"/>
      <c r="C153" s="115"/>
      <c r="D153" s="115"/>
    </row>
    <row r="154" spans="1:4">
      <c r="A154" s="115"/>
      <c r="B154" s="115"/>
      <c r="C154" s="115"/>
      <c r="D154" s="115"/>
    </row>
    <row r="155" spans="1:4">
      <c r="A155" s="115"/>
      <c r="B155" s="115"/>
      <c r="C155" s="115"/>
      <c r="D155" s="115"/>
    </row>
    <row r="156" spans="1:4">
      <c r="A156" s="115"/>
      <c r="B156" s="115"/>
      <c r="C156" s="115"/>
      <c r="D156" s="115"/>
    </row>
    <row r="157" spans="1:4">
      <c r="A157" s="115"/>
      <c r="B157" s="115"/>
      <c r="C157" s="115"/>
      <c r="D157" s="115"/>
    </row>
    <row r="158" spans="1:4">
      <c r="A158" s="115"/>
      <c r="B158" s="115"/>
      <c r="C158" s="115"/>
      <c r="D158" s="115"/>
    </row>
    <row r="159" spans="1:4">
      <c r="A159" s="115"/>
      <c r="B159" s="115"/>
      <c r="C159" s="115"/>
      <c r="D159" s="115"/>
    </row>
    <row r="160" spans="1:4">
      <c r="A160" s="115"/>
      <c r="B160" s="115"/>
      <c r="C160" s="115"/>
      <c r="D160" s="115"/>
    </row>
    <row r="161" spans="1:4">
      <c r="A161" s="115"/>
      <c r="B161" s="115"/>
      <c r="C161" s="115"/>
      <c r="D161" s="115"/>
    </row>
    <row r="162" spans="1:4">
      <c r="A162" s="115"/>
      <c r="B162" s="115"/>
      <c r="C162" s="115"/>
      <c r="D162" s="115"/>
    </row>
    <row r="163" spans="1:4">
      <c r="A163" s="115"/>
      <c r="B163" s="115"/>
      <c r="C163" s="115"/>
      <c r="D163" s="115"/>
    </row>
    <row r="164" spans="1:4">
      <c r="A164" s="115"/>
      <c r="B164" s="115"/>
      <c r="C164" s="115"/>
      <c r="D164" s="115"/>
    </row>
    <row r="165" spans="1:4">
      <c r="A165" s="115"/>
      <c r="B165" s="115"/>
      <c r="C165" s="115"/>
      <c r="D165" s="115"/>
    </row>
    <row r="166" spans="1:4">
      <c r="A166" s="115"/>
      <c r="B166" s="115"/>
      <c r="C166" s="115"/>
      <c r="D166" s="115"/>
    </row>
    <row r="167" spans="1:4">
      <c r="A167" s="115"/>
      <c r="B167" s="115"/>
      <c r="C167" s="115"/>
      <c r="D167" s="115"/>
    </row>
    <row r="168" spans="1:4">
      <c r="A168" s="115"/>
      <c r="B168" s="115"/>
      <c r="C168" s="115"/>
      <c r="D168" s="115"/>
    </row>
    <row r="169" spans="1:4">
      <c r="A169" s="115"/>
      <c r="B169" s="115"/>
      <c r="C169" s="115"/>
      <c r="D169" s="115"/>
    </row>
    <row r="170" spans="1:4">
      <c r="A170" s="115"/>
      <c r="B170" s="115"/>
      <c r="C170" s="115"/>
      <c r="D170" s="115"/>
    </row>
    <row r="171" spans="1:4">
      <c r="A171" s="115"/>
      <c r="B171" s="115"/>
      <c r="C171" s="115"/>
      <c r="D171" s="115"/>
    </row>
    <row r="172" spans="1:4">
      <c r="A172" s="115"/>
      <c r="B172" s="115"/>
      <c r="C172" s="115"/>
      <c r="D172" s="115"/>
    </row>
    <row r="173" spans="1:4">
      <c r="A173" s="115"/>
      <c r="B173" s="115"/>
      <c r="C173" s="115"/>
      <c r="D173" s="115"/>
    </row>
    <row r="174" spans="1:4">
      <c r="A174" s="115"/>
      <c r="B174" s="115"/>
      <c r="C174" s="115"/>
      <c r="D174" s="115"/>
    </row>
    <row r="175" spans="1:4">
      <c r="A175" s="115"/>
      <c r="B175" s="115"/>
      <c r="C175" s="115"/>
      <c r="D175" s="115"/>
    </row>
    <row r="176" spans="1:4">
      <c r="A176" s="115"/>
      <c r="B176" s="115"/>
      <c r="C176" s="115"/>
      <c r="D176" s="115"/>
    </row>
    <row r="177" spans="1:4">
      <c r="A177" s="115"/>
      <c r="B177" s="115"/>
      <c r="C177" s="115"/>
      <c r="D177" s="115"/>
    </row>
    <row r="178" spans="1:4">
      <c r="A178" s="115"/>
      <c r="B178" s="115"/>
      <c r="C178" s="115"/>
      <c r="D178" s="115"/>
    </row>
    <row r="179" spans="1:4">
      <c r="A179" s="115"/>
      <c r="B179" s="115"/>
      <c r="C179" s="115"/>
      <c r="D179" s="115"/>
    </row>
    <row r="180" spans="1:4">
      <c r="A180" s="115"/>
      <c r="B180" s="115"/>
      <c r="C180" s="115"/>
      <c r="D180" s="115"/>
    </row>
    <row r="181" spans="1:4">
      <c r="A181" s="115"/>
      <c r="B181" s="115"/>
      <c r="C181" s="115"/>
      <c r="D181" s="115"/>
    </row>
    <row r="182" spans="1:4">
      <c r="A182" s="115"/>
      <c r="B182" s="115"/>
      <c r="C182" s="115"/>
      <c r="D182" s="115"/>
    </row>
    <row r="183" spans="1:4">
      <c r="A183" s="115"/>
      <c r="B183" s="115"/>
      <c r="C183" s="115"/>
      <c r="D183" s="115"/>
    </row>
    <row r="184" spans="1:4">
      <c r="A184" s="115"/>
      <c r="B184" s="115"/>
      <c r="C184" s="115"/>
      <c r="D184" s="115"/>
    </row>
    <row r="185" spans="1:4">
      <c r="A185" s="115"/>
      <c r="B185" s="115"/>
      <c r="C185" s="115"/>
      <c r="D185" s="115"/>
    </row>
    <row r="186" spans="1:4">
      <c r="A186" s="115"/>
      <c r="B186" s="115"/>
      <c r="C186" s="115"/>
      <c r="D186" s="115"/>
    </row>
    <row r="187" spans="1:4">
      <c r="A187" s="115"/>
      <c r="B187" s="115"/>
      <c r="C187" s="115"/>
      <c r="D187" s="115"/>
    </row>
    <row r="188" spans="1:4">
      <c r="A188" s="115"/>
      <c r="B188" s="115"/>
      <c r="C188" s="115"/>
      <c r="D188" s="115"/>
    </row>
    <row r="189" spans="1:4">
      <c r="A189" s="115"/>
      <c r="B189" s="115"/>
      <c r="C189" s="115"/>
      <c r="D189" s="115"/>
    </row>
    <row r="190" spans="1:4">
      <c r="A190" s="115"/>
      <c r="B190" s="115"/>
      <c r="C190" s="115"/>
      <c r="D190" s="115"/>
    </row>
    <row r="191" spans="1:4">
      <c r="A191" s="115"/>
      <c r="B191" s="115"/>
      <c r="C191" s="115"/>
      <c r="D191" s="115"/>
    </row>
    <row r="192" spans="1:4">
      <c r="A192" s="115"/>
      <c r="B192" s="115"/>
      <c r="C192" s="115"/>
      <c r="D192" s="115"/>
    </row>
    <row r="193" spans="1:4">
      <c r="A193" s="115"/>
      <c r="B193" s="115"/>
      <c r="C193" s="115"/>
      <c r="D193" s="115"/>
    </row>
    <row r="194" spans="1:4">
      <c r="A194" s="115"/>
      <c r="B194" s="115"/>
      <c r="C194" s="115"/>
      <c r="D194" s="115"/>
    </row>
    <row r="195" spans="1:4">
      <c r="A195" s="115"/>
      <c r="B195" s="115"/>
      <c r="C195" s="115"/>
      <c r="D195" s="115"/>
    </row>
    <row r="196" spans="1:4">
      <c r="A196" s="115"/>
      <c r="B196" s="115"/>
      <c r="C196" s="115"/>
      <c r="D196" s="115"/>
    </row>
    <row r="197" spans="1:4">
      <c r="A197" s="115"/>
      <c r="B197" s="115"/>
      <c r="C197" s="115"/>
      <c r="D197" s="115"/>
    </row>
    <row r="198" spans="1:4">
      <c r="A198" s="115"/>
      <c r="B198" s="115"/>
      <c r="C198" s="115"/>
      <c r="D198" s="115"/>
    </row>
    <row r="199" spans="1:4">
      <c r="A199" s="115"/>
      <c r="B199" s="115"/>
      <c r="C199" s="115"/>
      <c r="D199" s="115"/>
    </row>
    <row r="200" spans="1:4">
      <c r="A200" s="115"/>
      <c r="B200" s="115"/>
      <c r="C200" s="115"/>
      <c r="D200" s="115"/>
    </row>
    <row r="201" spans="1:4">
      <c r="A201" s="115"/>
      <c r="B201" s="115"/>
      <c r="C201" s="115"/>
      <c r="D201" s="115"/>
    </row>
    <row r="202" spans="1:4">
      <c r="A202" s="115"/>
      <c r="B202" s="115"/>
      <c r="C202" s="115"/>
      <c r="D202" s="115"/>
    </row>
    <row r="203" spans="1:4">
      <c r="A203" s="115"/>
      <c r="B203" s="115"/>
      <c r="C203" s="115"/>
      <c r="D203" s="115"/>
    </row>
    <row r="204" spans="1:4">
      <c r="A204" s="115"/>
      <c r="B204" s="115"/>
      <c r="C204" s="115"/>
      <c r="D204" s="115"/>
    </row>
    <row r="205" spans="1:4">
      <c r="A205" s="115"/>
      <c r="B205" s="115"/>
      <c r="C205" s="115"/>
      <c r="D205" s="115"/>
    </row>
    <row r="206" spans="1:4">
      <c r="A206" s="115"/>
      <c r="B206" s="115"/>
      <c r="C206" s="115"/>
      <c r="D206" s="115"/>
    </row>
    <row r="207" spans="1:4">
      <c r="A207" s="115"/>
      <c r="B207" s="115"/>
      <c r="C207" s="115"/>
      <c r="D207" s="115"/>
    </row>
    <row r="208" spans="1:4">
      <c r="A208" s="115"/>
      <c r="B208" s="115"/>
      <c r="C208" s="115"/>
      <c r="D208" s="115"/>
    </row>
    <row r="209" spans="1:4">
      <c r="A209" s="115"/>
      <c r="B209" s="115"/>
      <c r="C209" s="115"/>
      <c r="D209" s="11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I6 I2:I5" calculatedColumn="1"/>
  </ignoredError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F23CAB-D410-420C-B26B-0BBF1C6EBF0A}">
          <x14:formula1>
            <xm:f>'Lista suspensa'!$A$13:$A$15</xm:f>
          </x14:formula1>
          <xm:sqref>C90:D1048576 D36:D81 C1:C81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A72B-C2C8-42AD-9C8F-6619800AB2F6}">
  <sheetPr codeName="Planilha7"/>
  <dimension ref="A2:F73"/>
  <sheetViews>
    <sheetView workbookViewId="0">
      <selection activeCell="K13" sqref="K13"/>
    </sheetView>
  </sheetViews>
  <sheetFormatPr defaultColWidth="8.85546875" defaultRowHeight="14.45"/>
  <cols>
    <col min="1" max="1" width="35.5703125" style="110" bestFit="1" customWidth="1"/>
    <col min="2" max="2" width="8.85546875" style="110"/>
    <col min="3" max="3" width="17.7109375" style="110" customWidth="1"/>
    <col min="4" max="4" width="17.7109375" style="110" bestFit="1" customWidth="1"/>
    <col min="5" max="5" width="8.85546875" style="110"/>
    <col min="6" max="6" width="22" style="110" customWidth="1"/>
    <col min="7" max="7" width="11.140625" style="110" bestFit="1" customWidth="1"/>
    <col min="8" max="8" width="12.7109375" style="110" bestFit="1" customWidth="1"/>
    <col min="9" max="9" width="16.7109375" style="110" bestFit="1" customWidth="1"/>
    <col min="10" max="10" width="8.85546875" style="110"/>
    <col min="11" max="11" width="13.5703125" style="110" customWidth="1"/>
    <col min="12" max="16384" width="8.85546875" style="110"/>
  </cols>
  <sheetData>
    <row r="2" spans="1:6">
      <c r="A2" s="192" t="s">
        <v>127</v>
      </c>
      <c r="B2" s="192"/>
      <c r="C2" s="192"/>
    </row>
    <row r="3" spans="1:6">
      <c r="A3" s="110" t="s">
        <v>53</v>
      </c>
      <c r="B3" s="110">
        <f>COUNTIF(Dados_TD!E:E,"Nacional")</f>
        <v>3</v>
      </c>
      <c r="C3" s="111">
        <v>1</v>
      </c>
    </row>
    <row r="4" spans="1:6">
      <c r="A4" s="110" t="s">
        <v>128</v>
      </c>
      <c r="B4" s="110">
        <f>COUNTIF(Dados_TD!E:E,"Internacional")</f>
        <v>0</v>
      </c>
      <c r="C4" s="111">
        <v>0</v>
      </c>
    </row>
    <row r="5" spans="1:6">
      <c r="B5" s="110">
        <f>SUM(B3:B4)</f>
        <v>3</v>
      </c>
      <c r="C5" s="111">
        <f>SUM(C3:C4)</f>
        <v>1</v>
      </c>
    </row>
    <row r="6" spans="1:6">
      <c r="C6" s="111"/>
    </row>
    <row r="8" spans="1:6">
      <c r="A8" s="192" t="s">
        <v>129</v>
      </c>
      <c r="B8" s="192"/>
      <c r="C8" s="192"/>
      <c r="F8" s="110" t="s">
        <v>130</v>
      </c>
    </row>
    <row r="9" spans="1:6">
      <c r="A9" s="110" t="s">
        <v>131</v>
      </c>
      <c r="B9" s="110">
        <f>COUNTIF(Dados_TD!A:A,"Pessoa física")</f>
        <v>1</v>
      </c>
      <c r="C9" s="111">
        <f>$B9/$B$5</f>
        <v>0.33333333333333331</v>
      </c>
    </row>
    <row r="10" spans="1:6">
      <c r="A10" s="110" t="s">
        <v>132</v>
      </c>
      <c r="B10" s="110">
        <f>COUNTIF(Dados_TD!A:A,"Pessoa jurídica")</f>
        <v>2</v>
      </c>
      <c r="C10" s="111">
        <f>$B10/$B$5</f>
        <v>0.66666666666666663</v>
      </c>
    </row>
    <row r="11" spans="1:6">
      <c r="C11" s="111"/>
    </row>
    <row r="12" spans="1:6">
      <c r="A12" s="192" t="s">
        <v>133</v>
      </c>
      <c r="B12" s="192"/>
      <c r="C12" s="192"/>
    </row>
    <row r="13" spans="1:6">
      <c r="A13" s="110" t="s">
        <v>134</v>
      </c>
      <c r="B13" s="110">
        <f>COUNTIF(Dados_TD!B:B,"Profissional de saúde")</f>
        <v>0</v>
      </c>
      <c r="C13" s="111">
        <f>B13/$B$5</f>
        <v>0</v>
      </c>
    </row>
    <row r="14" spans="1:6">
      <c r="A14" s="110" t="s">
        <v>135</v>
      </c>
      <c r="B14" s="110">
        <f>COUNTIF(Dados_TD!B:B,"Outro profissional relacionado ao tema")</f>
        <v>0</v>
      </c>
      <c r="C14" s="111">
        <f>B14/$B$5</f>
        <v>0</v>
      </c>
    </row>
    <row r="15" spans="1:6">
      <c r="A15" s="110" t="s">
        <v>136</v>
      </c>
      <c r="B15" s="110">
        <f>COUNTIF(Dados_TD!B:B,"Pesquisador ou membro da comunidade científica")</f>
        <v>0</v>
      </c>
      <c r="C15" s="111">
        <f t="shared" ref="C15:C21" si="0">B15/$B$5</f>
        <v>0</v>
      </c>
    </row>
    <row r="16" spans="1:6">
      <c r="A16" s="110" t="s">
        <v>137</v>
      </c>
      <c r="B16" s="110">
        <f>COUNTIF(Dados_TD!B:B,"Cidadão ou consumidor")</f>
        <v>1</v>
      </c>
      <c r="C16" s="111">
        <f t="shared" si="0"/>
        <v>0.33333333333333331</v>
      </c>
    </row>
    <row r="17" spans="1:4">
      <c r="A17" s="110" t="s">
        <v>138</v>
      </c>
      <c r="B17" s="110">
        <f>COUNTIF(Dados_TD!B:B,"Órgão ou entidade do poder público")</f>
        <v>0</v>
      </c>
      <c r="C17" s="111">
        <f t="shared" si="0"/>
        <v>0</v>
      </c>
    </row>
    <row r="18" spans="1:4">
      <c r="A18" s="110" t="s">
        <v>139</v>
      </c>
      <c r="B18" s="110">
        <f>COUNTIF(Dados_TD!B:B,"Entidade de defesa do consumidor ou associação de pacientes")</f>
        <v>0</v>
      </c>
      <c r="C18" s="111">
        <f t="shared" si="0"/>
        <v>0</v>
      </c>
    </row>
    <row r="19" spans="1:4">
      <c r="A19" s="110" t="s">
        <v>140</v>
      </c>
      <c r="B19" s="110">
        <f>COUNTIF(Dados_TD!B:B,"Conselho, sindicato ou associação de profissionais")</f>
        <v>0</v>
      </c>
      <c r="C19" s="111">
        <f t="shared" si="0"/>
        <v>0</v>
      </c>
    </row>
    <row r="20" spans="1:4">
      <c r="A20" s="110" t="s">
        <v>141</v>
      </c>
      <c r="B20" s="110">
        <f>COUNTIF(Dados_TD!B:B,"Setor regulado: empresa ou entidade representativa")</f>
        <v>2</v>
      </c>
      <c r="C20" s="111">
        <f t="shared" si="0"/>
        <v>0.66666666666666663</v>
      </c>
    </row>
    <row r="21" spans="1:4">
      <c r="A21" s="110" t="s">
        <v>142</v>
      </c>
      <c r="B21" s="110">
        <f>COUNTIF(Dados_TD!B:B,"Outro")</f>
        <v>0</v>
      </c>
      <c r="C21" s="111">
        <f t="shared" si="0"/>
        <v>0</v>
      </c>
    </row>
    <row r="22" spans="1:4">
      <c r="C22" s="111"/>
    </row>
    <row r="23" spans="1:4">
      <c r="A23" s="192" t="s">
        <v>143</v>
      </c>
      <c r="B23" s="192"/>
      <c r="C23" s="192"/>
    </row>
    <row r="24" spans="1:4">
      <c r="A24" s="110" t="s">
        <v>73</v>
      </c>
      <c r="B24" s="110">
        <f>COUNTIF(Dados_TD!F:F,"Empresa")</f>
        <v>1</v>
      </c>
      <c r="C24" s="111">
        <f>B24/$B$26</f>
        <v>0.5</v>
      </c>
    </row>
    <row r="25" spans="1:4">
      <c r="A25" s="110" t="s">
        <v>64</v>
      </c>
      <c r="B25" s="110">
        <f>COUNTIF(Dados_TD!F:F,"Entidade representativa do setor regulado")</f>
        <v>1</v>
      </c>
      <c r="C25" s="111">
        <f>B25/$B$26</f>
        <v>0.5</v>
      </c>
    </row>
    <row r="26" spans="1:4">
      <c r="B26" s="110">
        <f>SUM(B24:B25)</f>
        <v>2</v>
      </c>
      <c r="C26" s="111"/>
    </row>
    <row r="28" spans="1:4">
      <c r="A28" s="192" t="s">
        <v>144</v>
      </c>
      <c r="B28" s="192"/>
      <c r="C28" s="192"/>
      <c r="D28" s="192"/>
    </row>
    <row r="29" spans="1:4">
      <c r="B29" s="110" t="s">
        <v>1</v>
      </c>
      <c r="C29" s="110" t="s">
        <v>55</v>
      </c>
      <c r="D29" s="110" t="s">
        <v>62</v>
      </c>
    </row>
    <row r="30" spans="1:4">
      <c r="A30" s="110" t="s">
        <v>74</v>
      </c>
      <c r="B30" s="110">
        <f>COUNTIF(Dados_TD!C:C,"Sim")</f>
        <v>1</v>
      </c>
      <c r="C30" s="110">
        <f>SUM(B$42:B$45)</f>
        <v>0</v>
      </c>
      <c r="D30" s="110">
        <f>SUM(B$37:B$41)</f>
        <v>1</v>
      </c>
    </row>
    <row r="31" spans="1:4">
      <c r="A31" s="110" t="s">
        <v>57</v>
      </c>
      <c r="B31" s="110">
        <f>COUNTIF(Dados_TD!C:C,"Tenho outra opinião")</f>
        <v>1</v>
      </c>
      <c r="C31" s="110">
        <f>SUM(C$42:C$45)</f>
        <v>1</v>
      </c>
      <c r="D31" s="110">
        <f>SUM(C$37:C$41)</f>
        <v>0</v>
      </c>
    </row>
    <row r="32" spans="1:4">
      <c r="A32" s="110" t="s">
        <v>96</v>
      </c>
      <c r="B32" s="110">
        <f>COUNTIF(Dados_TD!$C:$C,"Não responderam")</f>
        <v>1</v>
      </c>
      <c r="C32" s="110">
        <f>SUM(D$42:D$45)</f>
        <v>0</v>
      </c>
      <c r="D32" s="110">
        <f>SUM(D$37:D$41)</f>
        <v>1</v>
      </c>
    </row>
    <row r="35" spans="1:6">
      <c r="A35" s="192" t="s">
        <v>145</v>
      </c>
      <c r="B35" s="192"/>
      <c r="C35" s="192"/>
      <c r="D35" s="192"/>
    </row>
    <row r="36" spans="1:6">
      <c r="B36" s="112" t="s">
        <v>74</v>
      </c>
      <c r="C36" s="112" t="s">
        <v>57</v>
      </c>
      <c r="D36" s="112" t="s">
        <v>96</v>
      </c>
    </row>
    <row r="37" spans="1:6">
      <c r="A37" s="110" t="s">
        <v>142</v>
      </c>
      <c r="B37" s="110">
        <f>COUNTIFS(Dados_TD!C:C,'Dados Dash'!$A$30,Dados_TD!B:B,"Outro")</f>
        <v>0</v>
      </c>
      <c r="C37" s="110">
        <f>COUNTIFS(Dados_TD!C:C,'Dados Dash'!$A$31,Dados_TD!B:B,"Outro")</f>
        <v>0</v>
      </c>
      <c r="D37" s="110">
        <f>COUNTIFS(Dados_TD!$C:$C,'Dados Dash'!$A$32,Dados_TD!$B:$B,"Outro")</f>
        <v>0</v>
      </c>
    </row>
    <row r="38" spans="1:6">
      <c r="A38" s="110" t="s">
        <v>141</v>
      </c>
      <c r="B38" s="110">
        <f>COUNTIFS(Dados_TD!C:C,'Dados Dash'!$A$30,Dados_TD!B:B,"Setor regulado: empresa ou entidade representativa")</f>
        <v>1</v>
      </c>
      <c r="C38" s="110">
        <f>COUNTIFS(Dados_TD!C:C,'Dados Dash'!$A$31,Dados_TD!B:B,"Setor regulado: empresa ou entidade representativa")</f>
        <v>0</v>
      </c>
      <c r="D38" s="110">
        <f>COUNTIFS(Dados_TD!$C:$C,'Dados Dash'!$A$32,Dados_TD!$B:$B,"Setor regulado: empresa ou entidade representativa")</f>
        <v>1</v>
      </c>
      <c r="F38" s="110" t="s">
        <v>18</v>
      </c>
    </row>
    <row r="39" spans="1:6">
      <c r="A39" s="110" t="s">
        <v>140</v>
      </c>
      <c r="B39" s="110">
        <f>COUNTIFS(Dados_TD!C:C,'Dados Dash'!$A$30,Dados_TD!B:B,"Conselho, sindicato ou associação de profissionais")</f>
        <v>0</v>
      </c>
      <c r="C39" s="110">
        <f>COUNTIFS(Dados_TD!C:C,'Dados Dash'!$A$31,Dados_TD!B:B,"Conselho, sindicato ou associação de profissionais")</f>
        <v>0</v>
      </c>
      <c r="D39" s="110">
        <f>COUNTIFS(Dados_TD!$C:$C,'Dados Dash'!$A$32,Dados_TD!$B:$B,"Conselho, sindicato ou associação de profissionais")</f>
        <v>0</v>
      </c>
      <c r="F39" s="110" t="s">
        <v>146</v>
      </c>
    </row>
    <row r="40" spans="1:6">
      <c r="A40" s="110" t="s">
        <v>139</v>
      </c>
      <c r="B40" s="110">
        <f>COUNTIFS(Dados_TD!C:C,'Dados Dash'!$A$30,Dados_TD!B:B,"Entidade de defesa do consumidor ou associação de pacientes")</f>
        <v>0</v>
      </c>
      <c r="C40" s="110">
        <f>COUNTIFS(Dados_TD!C:C,'Dados Dash'!$A$31,Dados_TD!B:B,"Entidade de defesa do consumidor ou associação de pacientes")</f>
        <v>0</v>
      </c>
      <c r="D40" s="110">
        <f>COUNTIFS(Dados_TD!$C:$C,'Dados Dash'!$A$32,Dados_TD!$B:$B,"Entidade de defesa do consumidor ou associação de pacientes")</f>
        <v>0</v>
      </c>
      <c r="F40" s="110" t="s">
        <v>147</v>
      </c>
    </row>
    <row r="41" spans="1:6">
      <c r="A41" s="110" t="s">
        <v>138</v>
      </c>
      <c r="B41" s="110">
        <f>COUNTIFS(Dados_TD!C:C,'Dados Dash'!$A$30,Dados_TD!B:B,"Órgão ou entidade do poder público")</f>
        <v>0</v>
      </c>
      <c r="C41" s="110">
        <f>COUNTIFS(Dados_TD!C:C,'Dados Dash'!$A$31,Dados_TD!B:B,"Órgão ou entidade do poder público")</f>
        <v>0</v>
      </c>
      <c r="D41" s="110">
        <f>COUNTIFS(Dados_TD!$C:$C,'Dados Dash'!$A$32,Dados_TD!$B:$B,"Órgão ou entidade do poder público")</f>
        <v>0</v>
      </c>
      <c r="F41" s="110" t="s">
        <v>148</v>
      </c>
    </row>
    <row r="42" spans="1:6">
      <c r="A42" s="110" t="s">
        <v>137</v>
      </c>
      <c r="B42" s="110">
        <f>COUNTIFS(Dados_TD!C:C,'Dados Dash'!$A$30,Dados_TD!B:B,"Cidadão ou consumidor")</f>
        <v>0</v>
      </c>
      <c r="C42" s="110">
        <f>COUNTIFS(Dados_TD!C:C,'Dados Dash'!$A$31,Dados_TD!B:B,"Cidadão ou consumidor")</f>
        <v>1</v>
      </c>
      <c r="D42" s="110">
        <f>COUNTIFS(Dados_TD!$C:$C,'Dados Dash'!$A$32,Dados_TD!$B:$B,"Cidadão ou consumidor")</f>
        <v>0</v>
      </c>
      <c r="F42" s="110" t="s">
        <v>56</v>
      </c>
    </row>
    <row r="43" spans="1:6">
      <c r="A43" s="110" t="s">
        <v>136</v>
      </c>
      <c r="B43" s="110">
        <f>COUNTIFS(Dados_TD!C:C,'Dados Dash'!$A$30,Dados_TD!B:B,"Pesquisador ou membro da comunidade científica")</f>
        <v>0</v>
      </c>
      <c r="C43" s="110">
        <f>COUNTIFS(Dados_TD!C:C,'Dados Dash'!$A$31,Dados_TD!B:B,"Pesquisador ou membro da comunidade científica")</f>
        <v>0</v>
      </c>
      <c r="D43" s="110">
        <f>COUNTIFS(Dados_TD!$C:$C,'Dados Dash'!$A$32,Dados_TD!$B:$B,"Pesquisador ou membro da comunidade científica")</f>
        <v>0</v>
      </c>
      <c r="F43" s="110" t="s">
        <v>149</v>
      </c>
    </row>
    <row r="44" spans="1:6">
      <c r="A44" s="110" t="s">
        <v>135</v>
      </c>
      <c r="B44" s="110">
        <f>COUNTIFS(Dados_TD!C:C,'Dados Dash'!$A$30,Dados_TD!B:B,"Outro profissional relacionado ao tema")</f>
        <v>0</v>
      </c>
      <c r="C44" s="110">
        <f>COUNTIFS(Dados_TD!C:C,'Dados Dash'!$A$31,Dados_TD!B:B,"Outro profissional relacionado ao tema")</f>
        <v>0</v>
      </c>
      <c r="D44" s="110">
        <f>COUNTIFS(Dados_TD!$C:$C,'Dados Dash'!$A$32,Dados_TD!$B:$B,"Outro profissional relacionado ao tema")</f>
        <v>0</v>
      </c>
      <c r="F44" s="110" t="s">
        <v>150</v>
      </c>
    </row>
    <row r="45" spans="1:6">
      <c r="A45" s="110" t="s">
        <v>134</v>
      </c>
      <c r="B45" s="110">
        <f>COUNTIFS(Dados_TD!C:C,'Dados Dash'!$A$30,Dados_TD!B:B,"Profissional de saúde")</f>
        <v>0</v>
      </c>
      <c r="C45" s="110">
        <f>COUNTIFS(Dados_TD!C:C,'Dados Dash'!$A$31,Dados_TD!B:B,"Profissional de saúde")</f>
        <v>0</v>
      </c>
      <c r="D45" s="110">
        <f>COUNTIFS(Dados_TD!$C:$C,'Dados Dash'!$A$32,Dados_TD!$B:$B,"Profissional de saúde")</f>
        <v>0</v>
      </c>
    </row>
    <row r="48" spans="1:6">
      <c r="A48" s="192" t="s">
        <v>151</v>
      </c>
      <c r="B48" s="192"/>
      <c r="C48" s="192"/>
      <c r="D48" s="192"/>
    </row>
    <row r="49" spans="1:4">
      <c r="A49" s="110" t="s">
        <v>152</v>
      </c>
      <c r="B49" s="110" t="s">
        <v>1</v>
      </c>
      <c r="C49" s="110" t="s">
        <v>55</v>
      </c>
      <c r="D49" s="110" t="s">
        <v>62</v>
      </c>
    </row>
    <row r="50" spans="1:4">
      <c r="A50" s="110" t="s">
        <v>76</v>
      </c>
      <c r="B50" s="110">
        <f>COUNTIF(Dados_TD!D:D,"Positivos")</f>
        <v>1</v>
      </c>
      <c r="C50" s="110">
        <f>SUM(B64:B67)</f>
        <v>0</v>
      </c>
      <c r="D50" s="110">
        <f>SUM(B59:B63)</f>
        <v>1</v>
      </c>
    </row>
    <row r="51" spans="1:4">
      <c r="A51" s="110" t="s">
        <v>68</v>
      </c>
      <c r="B51" s="110">
        <f>COUNTIF(Dados_TD!D:D,"Negativos")</f>
        <v>1</v>
      </c>
      <c r="C51" s="110">
        <f>SUM(C64:C67)</f>
        <v>0</v>
      </c>
      <c r="D51" s="110">
        <f>SUM(C59:C63)</f>
        <v>1</v>
      </c>
    </row>
    <row r="52" spans="1:4">
      <c r="A52" s="110" t="s">
        <v>153</v>
      </c>
      <c r="B52" s="110">
        <f>COUNTIF(Dados_TD!D:D,"Positivos e Negativos")</f>
        <v>1</v>
      </c>
      <c r="C52" s="110">
        <f>SUM(D64:D67)</f>
        <v>1</v>
      </c>
      <c r="D52" s="110">
        <f>SUM(D59:D63)</f>
        <v>0</v>
      </c>
    </row>
    <row r="57" spans="1:4">
      <c r="A57" s="192" t="s">
        <v>154</v>
      </c>
      <c r="B57" s="192"/>
      <c r="C57" s="192"/>
      <c r="D57" s="192"/>
    </row>
    <row r="58" spans="1:4">
      <c r="B58" s="110" t="s">
        <v>76</v>
      </c>
      <c r="C58" s="112" t="s">
        <v>68</v>
      </c>
      <c r="D58" s="110" t="s">
        <v>153</v>
      </c>
    </row>
    <row r="59" spans="1:4">
      <c r="A59" s="110" t="s">
        <v>142</v>
      </c>
      <c r="B59" s="110">
        <f>COUNTIFS(Dados_TD!$B:$B,"Outro",Dados_TD!D:D,'Dados Dash'!$A$50)</f>
        <v>0</v>
      </c>
      <c r="C59" s="110">
        <f>COUNTIFS(Dados_TD!$B:$B,"Outro",Dados_TD!D:D,'Dados Dash'!$A$51)</f>
        <v>0</v>
      </c>
      <c r="D59" s="110">
        <f>COUNTIFS(Dados_TD!$B:$B,"Outro",Dados_TD!D:D,'Dados Dash'!$A$52)</f>
        <v>0</v>
      </c>
    </row>
    <row r="60" spans="1:4">
      <c r="A60" s="110" t="s">
        <v>141</v>
      </c>
      <c r="B60" s="110">
        <f>COUNTIFS(Dados_TD!$B:$B,"Setor regulado: empresa ou entidade representativa",Dados_TD!D:D,'Dados Dash'!$A$50)</f>
        <v>1</v>
      </c>
      <c r="C60" s="110">
        <f>COUNTIFS(Dados_TD!$B:$B,"Setor regulado: empresa ou entidade representativa",Dados_TD!D:D,'Dados Dash'!$A$51)</f>
        <v>1</v>
      </c>
      <c r="D60" s="110">
        <f>COUNTIFS(Dados_TD!$B:$B,"Setor regulado: empresa ou entidade representativa",Dados_TD!D:D,'Dados Dash'!$A$52)</f>
        <v>0</v>
      </c>
    </row>
    <row r="61" spans="1:4">
      <c r="A61" s="110" t="s">
        <v>140</v>
      </c>
      <c r="B61" s="110">
        <f>COUNTIFS(Dados_TD!$B:$B,"Conselho, sindicato ou associação de profissionais",Dados_TD!D:D,'Dados Dash'!$A$50)</f>
        <v>0</v>
      </c>
      <c r="C61" s="110">
        <f>COUNTIFS(Dados_TD!$B:$B,"Conselho, sindicato ou associação de profissionais",Dados_TD!D:D,'Dados Dash'!$A$51)</f>
        <v>0</v>
      </c>
      <c r="D61" s="110">
        <f>COUNTIFS(Dados_TD!$B:$B,"Conselho, sindicato ou associação de profissionais",Dados_TD!D:D,'Dados Dash'!$A$52)</f>
        <v>0</v>
      </c>
    </row>
    <row r="62" spans="1:4">
      <c r="A62" s="110" t="s">
        <v>139</v>
      </c>
      <c r="B62" s="110">
        <f>COUNTIFS(Dados_TD!$B:$B,"Entidade de defesa do consumidor ou associação de pacientes",Dados_TD!D:D,'Dados Dash'!$A$50)</f>
        <v>0</v>
      </c>
      <c r="C62" s="110">
        <f>COUNTIFS(Dados_TD!$B:$B,"Entidade de defesa do consumidor ou associação de pacientes",Dados_TD!D:D,'Dados Dash'!$A$51)</f>
        <v>0</v>
      </c>
      <c r="D62" s="110">
        <f>COUNTIFS(Dados_TD!$B:$B,"Entidade de defesa do consumidor ou associação de pacientes",Dados_TD!D:D,'Dados Dash'!$A$52)</f>
        <v>0</v>
      </c>
    </row>
    <row r="63" spans="1:4">
      <c r="A63" s="110" t="s">
        <v>138</v>
      </c>
      <c r="B63" s="110">
        <f>COUNTIFS(Dados_TD!$B:$B,"Órgão ou entidade do poder público",Dados_TD!D:D,'Dados Dash'!$A$50)</f>
        <v>0</v>
      </c>
      <c r="C63" s="110">
        <f>COUNTIFS(Dados_TD!$B:$B,"Órgão ou entidade do poder público",Dados_TD!D:D,'Dados Dash'!$A$51)</f>
        <v>0</v>
      </c>
      <c r="D63" s="110">
        <f>COUNTIFS(Dados_TD!$B:$B,"Órgão ou entidade do poder público",Dados_TD!D:D,'Dados Dash'!$A$52)</f>
        <v>0</v>
      </c>
    </row>
    <row r="64" spans="1:4">
      <c r="A64" s="110" t="s">
        <v>137</v>
      </c>
      <c r="B64" s="110">
        <f>COUNTIFS(Dados_TD!$B:$B,"Cidadão ou consumidor",Dados_TD!D:D,'Dados Dash'!$A$50)</f>
        <v>0</v>
      </c>
      <c r="C64" s="110">
        <f>COUNTIFS(Dados_TD!$B:$B,"Cidadão ou consumidor",Dados_TD!D:D,'Dados Dash'!$A$51)</f>
        <v>0</v>
      </c>
      <c r="D64" s="110">
        <f>COUNTIFS(Dados_TD!$B:$B,"Cidadão ou consumidor",Dados_TD!D:D,'Dados Dash'!$A$52)</f>
        <v>1</v>
      </c>
    </row>
    <row r="65" spans="1:4">
      <c r="A65" s="110" t="s">
        <v>136</v>
      </c>
      <c r="B65" s="110">
        <f>COUNTIFS(Dados_TD!$B:$B,"Pesquisador ou membro da comunidade científica",Dados_TD!D:D,'Dados Dash'!$A$50)</f>
        <v>0</v>
      </c>
      <c r="C65" s="110">
        <f>COUNTIFS(Dados_TD!$B:$B,"Pesquisador ou membro da comunidade científica",Dados_TD!D:D,'Dados Dash'!$A$51)</f>
        <v>0</v>
      </c>
      <c r="D65" s="110">
        <f>COUNTIFS(Dados_TD!$B:$B,"Pesquisador ou membro da comunidade científica",Dados_TD!D:D,'Dados Dash'!$A$52)</f>
        <v>0</v>
      </c>
    </row>
    <row r="66" spans="1:4">
      <c r="A66" s="110" t="s">
        <v>135</v>
      </c>
      <c r="B66" s="110">
        <f>COUNTIFS(Dados_TD!$B:$B,"Outro profissional relacionado ao tema",Dados_TD!D:D,'Dados Dash'!$A$50)</f>
        <v>0</v>
      </c>
      <c r="C66" s="110">
        <f>COUNTIFS(Dados_TD!$B:$B,"Outro profissional relacionado ao tema",Dados_TD!D:D,'Dados Dash'!$A$51)</f>
        <v>0</v>
      </c>
      <c r="D66" s="110">
        <f>COUNTIFS(Dados_TD!$B:$B,"Outro profissional relacionado ao tema",Dados_TD!D:D,'Dados Dash'!$A$52)</f>
        <v>0</v>
      </c>
    </row>
    <row r="67" spans="1:4">
      <c r="A67" s="110" t="s">
        <v>134</v>
      </c>
      <c r="B67" s="110">
        <f>COUNTIFS(Dados_TD!$B:$B,"Profissional de saúde",Dados_TD!D:D,'Dados Dash'!$A$50)</f>
        <v>0</v>
      </c>
      <c r="C67" s="110">
        <f>COUNTIFS(Dados_TD!$B:$B,"Profissional de saúde",Dados_TD!D:D,'Dados Dash'!$A$51)</f>
        <v>0</v>
      </c>
      <c r="D67" s="110">
        <f>COUNTIFS(Dados_TD!$B:$B,"Profissional de saúde",Dados_TD!D:D,'Dados Dash'!$A$52)</f>
        <v>0</v>
      </c>
    </row>
    <row r="70" spans="1:4">
      <c r="A70" s="110" t="s">
        <v>155</v>
      </c>
    </row>
    <row r="71" spans="1:4">
      <c r="A71" s="110" t="s">
        <v>156</v>
      </c>
    </row>
    <row r="72" spans="1:4">
      <c r="A72" s="110" t="s">
        <v>157</v>
      </c>
    </row>
    <row r="73" spans="1:4">
      <c r="A73" s="110" t="s">
        <v>158</v>
      </c>
    </row>
  </sheetData>
  <mergeCells count="8">
    <mergeCell ref="A28:D28"/>
    <mergeCell ref="A48:D48"/>
    <mergeCell ref="A35:D35"/>
    <mergeCell ref="A57:D57"/>
    <mergeCell ref="A2:C2"/>
    <mergeCell ref="A8:C8"/>
    <mergeCell ref="A12:C12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29F4-E48D-4E8D-AEED-640D54CCD03F}">
  <sheetPr codeName="Planilha8"/>
  <dimension ref="A2:A15"/>
  <sheetViews>
    <sheetView workbookViewId="0">
      <selection activeCell="J28" sqref="J28"/>
    </sheetView>
  </sheetViews>
  <sheetFormatPr defaultRowHeight="12.95"/>
  <cols>
    <col min="1" max="1" width="25.140625" customWidth="1"/>
  </cols>
  <sheetData>
    <row r="2" spans="1:1">
      <c r="A2" t="s">
        <v>12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2" spans="1:1">
      <c r="A12" t="s">
        <v>166</v>
      </c>
    </row>
    <row r="13" spans="1:1">
      <c r="A13" t="s">
        <v>74</v>
      </c>
    </row>
    <row r="14" spans="1:1">
      <c r="A14" t="s">
        <v>57</v>
      </c>
    </row>
    <row r="15" spans="1:1">
      <c r="A15" t="s">
        <v>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A386-CB5C-41D5-96F1-CCC4AD5628BA}">
  <sheetPr codeName="Planilha5"/>
  <dimension ref="A1"/>
  <sheetViews>
    <sheetView topLeftCell="A13" workbookViewId="0">
      <selection activeCell="N18" sqref="N18"/>
    </sheetView>
  </sheetViews>
  <sheetFormatPr defaultRowHeight="12.9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D3FF0F1651AE4D966FC91F50A15A9E" ma:contentTypeVersion="14" ma:contentTypeDescription="Crie um novo documento." ma:contentTypeScope="" ma:versionID="491e30d97acca167ec0de923aac8de08">
  <xsd:schema xmlns:xsd="http://www.w3.org/2001/XMLSchema" xmlns:xs="http://www.w3.org/2001/XMLSchema" xmlns:p="http://schemas.microsoft.com/office/2006/metadata/properties" xmlns:ns2="b1af6f41-0c08-4170-8313-8c652b4a0bf6" xmlns:ns3="e44893d7-083a-4fb2-a31d-1c14da81bd43" targetNamespace="http://schemas.microsoft.com/office/2006/metadata/properties" ma:root="true" ma:fieldsID="a655fb8c3c129cb95b34ea53ff24b2f1" ns2:_="" ns3:_="">
    <xsd:import namespace="b1af6f41-0c08-4170-8313-8c652b4a0bf6"/>
    <xsd:import namespace="e44893d7-083a-4fb2-a31d-1c14da81bd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f6f41-0c08-4170-8313-8c652b4a0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893d7-083a-4fb2-a31d-1c14da81bd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632ACC-9A9D-42BD-9661-CD870B98433D}"/>
</file>

<file path=customXml/itemProps2.xml><?xml version="1.0" encoding="utf-8"?>
<ds:datastoreItem xmlns:ds="http://schemas.openxmlformats.org/officeDocument/2006/customXml" ds:itemID="{DFFC714F-BF99-4D7A-8417-CB26D32AB83E}"/>
</file>

<file path=customXml/itemProps3.xml><?xml version="1.0" encoding="utf-8"?>
<ds:datastoreItem xmlns:ds="http://schemas.openxmlformats.org/officeDocument/2006/customXml" ds:itemID="{9BE2A961-F94D-4D61-8586-A4CC423FE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Cyro Barbosa Caldeira</dc:creator>
  <cp:keywords/>
  <dc:description/>
  <cp:lastModifiedBy>Larissa Bertollo Gomes Porto</cp:lastModifiedBy>
  <cp:revision/>
  <dcterms:created xsi:type="dcterms:W3CDTF">2018-04-13T10:29:10Z</dcterms:created>
  <dcterms:modified xsi:type="dcterms:W3CDTF">2024-06-13T21:06:21Z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0x0101006BD3FF0F1651AE4D966FC91F50A15A9E</vt:lpwstr>
  </property>
  <property fmtid="{D5CDD505-2E9C-101B-9397-08002B2CF9AE}" pid="3" name="MediaServiceImageTags">
    <vt:lpwstr/>
  </property>
</Properties>
</file>